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40" yWindow="0" windowWidth="28780" windowHeight="14460" activeTab="0"/>
  </bookViews>
  <sheets>
    <sheet name="Building Description" sheetId="1" r:id="rId1"/>
    <sheet name="Zone Summary" sheetId="2" r:id="rId2"/>
    <sheet name="Outdoor Air" sheetId="3" r:id="rId3"/>
    <sheet name="Schedules" sheetId="4" r:id="rId4"/>
    <sheet name="SchedulePlots" sheetId="5" r:id="rId5"/>
  </sheets>
  <definedNames>
    <definedName name="_xlnm.Print_Titles" localSheetId="0">'Building Description'!$5:$5</definedName>
  </definedNames>
  <calcPr fullCalcOnLoad="1"/>
</workbook>
</file>

<file path=xl/sharedStrings.xml><?xml version="1.0" encoding="utf-8"?>
<sst xmlns="http://schemas.openxmlformats.org/spreadsheetml/2006/main" count="522" uniqueCount="323">
  <si>
    <t>No insulation</t>
  </si>
  <si>
    <t xml:space="preserve">    Supply Fan Total Efficiency (%)</t>
  </si>
  <si>
    <t>Pump</t>
  </si>
  <si>
    <t>Supply Fan</t>
  </si>
  <si>
    <t xml:space="preserve">     Pump Type</t>
  </si>
  <si>
    <t>Cooling Tower</t>
  </si>
  <si>
    <t xml:space="preserve">     Cooling Tower Type</t>
  </si>
  <si>
    <t xml:space="preserve">    Tank Volume (gal)</t>
  </si>
  <si>
    <t>Elevator</t>
  </si>
  <si>
    <t xml:space="preserve">    Peak Power</t>
  </si>
  <si>
    <t>Exterior Lighting</t>
  </si>
  <si>
    <t>(°F)</t>
  </si>
  <si>
    <t>PNNL's CBECS Study</t>
  </si>
  <si>
    <t xml:space="preserve">    Supply Fan Pressure Drop</t>
  </si>
  <si>
    <t xml:space="preserve">Thermal Zoning
</t>
  </si>
  <si>
    <t>Program</t>
  </si>
  <si>
    <t>Form</t>
  </si>
  <si>
    <t>Number of Floors</t>
  </si>
  <si>
    <t>Window Locations</t>
  </si>
  <si>
    <t>Shading Geometry</t>
  </si>
  <si>
    <t>Azimuth</t>
  </si>
  <si>
    <t>Exterior walls</t>
  </si>
  <si>
    <t>Roof</t>
  </si>
  <si>
    <t>Window</t>
  </si>
  <si>
    <t>Foundation</t>
  </si>
  <si>
    <t>Foundation Type</t>
  </si>
  <si>
    <t>Interior Partitions</t>
  </si>
  <si>
    <t>Internal Mass</t>
  </si>
  <si>
    <t>Air Barrier System</t>
  </si>
  <si>
    <t>HVAC</t>
  </si>
  <si>
    <t>System Type</t>
  </si>
  <si>
    <t>HVAC Sizing</t>
  </si>
  <si>
    <t>HVAC Efficiency</t>
  </si>
  <si>
    <t>HVAC Control</t>
  </si>
  <si>
    <t>Service Water Heating</t>
  </si>
  <si>
    <t>Internal Loads &amp; Schedules</t>
  </si>
  <si>
    <t>Lighting</t>
  </si>
  <si>
    <t>Schedule</t>
  </si>
  <si>
    <t>Occupancy</t>
  </si>
  <si>
    <t>BLDG_LIGHT_SCH</t>
  </si>
  <si>
    <t>BLDG_OCC_SCH</t>
  </si>
  <si>
    <t>BLDG_EQUIP_SCH</t>
  </si>
  <si>
    <t>Infiltration Schedule</t>
  </si>
  <si>
    <t>BLDG_SWH_SCH</t>
  </si>
  <si>
    <t>Type</t>
  </si>
  <si>
    <t>Through</t>
  </si>
  <si>
    <t>Day of Week</t>
  </si>
  <si>
    <t>on/off</t>
  </si>
  <si>
    <t>Through 12/31</t>
  </si>
  <si>
    <t>WD, SummerDesign</t>
  </si>
  <si>
    <t>Sat, WinterDesign</t>
  </si>
  <si>
    <t>Sun, Hol, Other</t>
  </si>
  <si>
    <t>Fraction</t>
  </si>
  <si>
    <t>All</t>
  </si>
  <si>
    <t>HVACOperationSchd</t>
  </si>
  <si>
    <t>WD</t>
  </si>
  <si>
    <t>SummerDesign</t>
  </si>
  <si>
    <t>BLDG_ELEVATORS</t>
  </si>
  <si>
    <t>fraction</t>
  </si>
  <si>
    <t>Temperature</t>
  </si>
  <si>
    <t>Sat</t>
  </si>
  <si>
    <t>WinterDesign</t>
  </si>
  <si>
    <t>MinOA_MotorizedDamper_Sched</t>
  </si>
  <si>
    <t>CW-Loop-Temp-Schedule</t>
  </si>
  <si>
    <t>HW-Loop-Temp-Schedule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</si>
  <si>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</si>
  <si>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</si>
  <si>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</si>
  <si>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</si>
  <si>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</si>
  <si>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</si>
  <si>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</si>
  <si>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</si>
  <si>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</si>
  <si>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</si>
  <si>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</si>
  <si>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</si>
  <si>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</si>
  <si>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</si>
  <si>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</si>
  <si>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</si>
  <si>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</si>
  <si>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</si>
  <si>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</si>
  <si>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</si>
  <si>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</si>
  <si>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</si>
  <si>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</si>
  <si>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12 pm</t>
  </si>
  <si>
    <t>Item</t>
  </si>
  <si>
    <t>Data Source</t>
  </si>
  <si>
    <t>Vintage</t>
  </si>
  <si>
    <t>NEW CONSTRUCTION</t>
  </si>
  <si>
    <t>Available fuel types</t>
  </si>
  <si>
    <t>Building Type (Principal Building Function)</t>
  </si>
  <si>
    <t>Building Prototype</t>
  </si>
  <si>
    <t xml:space="preserve">Building shape </t>
  </si>
  <si>
    <t xml:space="preserve">Aspect Ratio </t>
  </si>
  <si>
    <t>Window Fraction
(Window-to-Wall Ratio)</t>
  </si>
  <si>
    <t>Floor to floor height (feet)</t>
  </si>
  <si>
    <t>Floor to ceiling height (feet)</t>
  </si>
  <si>
    <t>Glazing sill height (feet)</t>
  </si>
  <si>
    <t>Architecture</t>
  </si>
  <si>
    <t xml:space="preserve">    Construction</t>
  </si>
  <si>
    <t xml:space="preserve">    Dimensions</t>
  </si>
  <si>
    <t xml:space="preserve">    Tilts and orientations</t>
  </si>
  <si>
    <t xml:space="preserve">    Glass-Type and frame</t>
  </si>
  <si>
    <t xml:space="preserve">    SHGC (all)</t>
  </si>
  <si>
    <t xml:space="preserve">    Visible transmittance</t>
  </si>
  <si>
    <t xml:space="preserve">    Operable area</t>
  </si>
  <si>
    <t xml:space="preserve">   Construction</t>
  </si>
  <si>
    <t xml:space="preserve">   Dimensions</t>
  </si>
  <si>
    <t xml:space="preserve">    Heating type</t>
  </si>
  <si>
    <t xml:space="preserve">    Cooling type</t>
  </si>
  <si>
    <t xml:space="preserve">    Distribution and terminal units</t>
  </si>
  <si>
    <t xml:space="preserve">    Air Conditioning</t>
  </si>
  <si>
    <t xml:space="preserve">    Heating</t>
  </si>
  <si>
    <t xml:space="preserve">    Supply air temperature</t>
  </si>
  <si>
    <t xml:space="preserve">    Chilled water supply temperatures</t>
  </si>
  <si>
    <t xml:space="preserve">    Hot water supply temperatures</t>
  </si>
  <si>
    <t xml:space="preserve">    Fan schedules</t>
  </si>
  <si>
    <t xml:space="preserve">    Economizers</t>
  </si>
  <si>
    <t xml:space="preserve">    Ventilation</t>
  </si>
  <si>
    <t xml:space="preserve">    Demand Control Ventilation</t>
  </si>
  <si>
    <t xml:space="preserve">    Energy Recovery</t>
  </si>
  <si>
    <t xml:space="preserve">     Pump Power</t>
  </si>
  <si>
    <t xml:space="preserve">    SWH type</t>
  </si>
  <si>
    <t xml:space="preserve">    Fuel type</t>
  </si>
  <si>
    <t xml:space="preserve">    Thermal efficiency (%)</t>
  </si>
  <si>
    <t xml:space="preserve">    Water temperature setpoint</t>
  </si>
  <si>
    <t xml:space="preserve">    Water consumption</t>
  </si>
  <si>
    <t xml:space="preserve">    Schedule</t>
  </si>
  <si>
    <t xml:space="preserve">    Daylighting Controls</t>
  </si>
  <si>
    <t xml:space="preserve">    Occupancy Sensors</t>
  </si>
  <si>
    <t xml:space="preserve">Plug load </t>
  </si>
  <si>
    <t xml:space="preserve">    Average people</t>
  </si>
  <si>
    <t>References</t>
  </si>
  <si>
    <r>
      <t xml:space="preserve">McGraw-Hill Companies, Inc. (2001).  </t>
    </r>
    <r>
      <rPr>
        <i/>
        <sz val="10"/>
        <rFont val="Arial"/>
        <family val="2"/>
      </rPr>
      <t>Time-Saver Standards for Building Types</t>
    </r>
    <r>
      <rPr>
        <sz val="10"/>
        <rFont val="Arial"/>
        <family val="2"/>
      </rPr>
      <t>.  New York, NY.</t>
    </r>
  </si>
  <si>
    <t>HVAC Schedules</t>
  </si>
  <si>
    <t>Internal Loads Schedules</t>
  </si>
  <si>
    <t>Service Water Heater Load Schedule</t>
  </si>
  <si>
    <t xml:space="preserve">    Thermostat Setpoint</t>
  </si>
  <si>
    <t xml:space="preserve">    Thermostat Setback</t>
  </si>
  <si>
    <t>Misc.</t>
  </si>
  <si>
    <t xml:space="preserve">    Thermal properties for ground level floor
    U-factor (Btu / h * ft2 * °F) 
    and/or
    R-value (h * ft2 * °F / Btu)</t>
  </si>
  <si>
    <t xml:space="preserve">    Thermal properties for basement walls</t>
  </si>
  <si>
    <t>2 x 4 uninsulated stud wall</t>
  </si>
  <si>
    <t xml:space="preserve">     Cooling Tower Power</t>
  </si>
  <si>
    <r>
      <t xml:space="preserve">PNNL's CBECS Study. 2006. </t>
    </r>
    <r>
      <rPr>
        <i/>
        <sz val="10"/>
        <rFont val="Arial"/>
        <family val="2"/>
      </rPr>
      <t xml:space="preserve">Review of Pre- and Post-1980 Buildings in CBECS – HVAC Equipment. </t>
    </r>
    <r>
      <rPr>
        <sz val="10"/>
        <rFont val="Arial"/>
        <family val="2"/>
      </rPr>
      <t>Dave Winiarski, Wei Jiang and Mark Halverson.  Pacific Northwest National Laboratory.  December 2006.</t>
    </r>
  </si>
  <si>
    <r>
      <t xml:space="preserve">PNNL's CBECS Study. 2007. </t>
    </r>
    <r>
      <rPr>
        <i/>
        <sz val="10"/>
        <rFont val="Arial"/>
        <family val="2"/>
      </rPr>
      <t>Analysis of Building Envelope Construction in 2003 CBECS Buildings.</t>
    </r>
    <r>
      <rPr>
        <sz val="10"/>
        <rFont val="Arial"/>
        <family val="2"/>
      </rPr>
      <t xml:space="preserve"> Dave Winiarski, Mark Halverson, and Wei Jiang. Pacific Northwest National Laboratory.  March 2007.</t>
    </r>
  </si>
  <si>
    <t>Construction type: PNNL's CBECS Study</t>
  </si>
  <si>
    <t xml:space="preserve">     Rated Pump Head</t>
  </si>
  <si>
    <t>Skylight</t>
  </si>
  <si>
    <t>NA</t>
  </si>
  <si>
    <t>LBNL (1991).  Huang, Joe,  Akbari, H., Rainer, L. and Ritschard, R.  481 Prototypical Commercial Buildings for 20 Urban Market Areas, prepared for the Gas Research Institute, Chicago IL, also LBL-29798, Berkeley CA.</t>
  </si>
  <si>
    <t>6 inches standard wood (16.6 lb/ft²)</t>
  </si>
  <si>
    <t xml:space="preserve">40% of above-grade gross walls
37.5% of gross walls (including the below-grade walls) </t>
  </si>
  <si>
    <t>Maximum 110F, Minimum 52F</t>
  </si>
  <si>
    <t>(Fan Schedule)</t>
  </si>
  <si>
    <t>INFIL_SCH_PNNL</t>
  </si>
  <si>
    <t>Heat-Supply-Air-Temp-Sch</t>
  </si>
  <si>
    <t>Cool-Supply-Air-Temp-Sch</t>
  </si>
  <si>
    <t>(Climate Zone 4-8)</t>
  </si>
  <si>
    <t>MinOA_Sched</t>
  </si>
  <si>
    <t>(Climate Zone 1-3)</t>
  </si>
  <si>
    <t>180 F</t>
  </si>
  <si>
    <t>44 F</t>
  </si>
  <si>
    <t xml:space="preserve">85°F Cooling/60°F Heating
</t>
  </si>
  <si>
    <t>90.1 Simulation Working Group</t>
  </si>
  <si>
    <t>75°F Cooling/70°F Heating</t>
  </si>
  <si>
    <t xml:space="preserve">   Infiltration</t>
  </si>
  <si>
    <t>8" concrete wall; 6" concrete slab, 140 lbs heavy-weight aggregate</t>
  </si>
  <si>
    <t>12
(plus basement)</t>
  </si>
  <si>
    <t>Total Floor Area (sq feet)</t>
  </si>
  <si>
    <t>Temperature
(°F)</t>
  </si>
  <si>
    <t>Quantity</t>
  </si>
  <si>
    <t>DOE Commercial Reference Building TSD (unpublished) and models (V1.3_5.0).</t>
  </si>
  <si>
    <t>Motor type</t>
  </si>
  <si>
    <t>Peak Motor Power Watts per elevator</t>
  </si>
  <si>
    <t>Heat Gain to Building</t>
  </si>
  <si>
    <t>Peak Fan/lights Power Watts per elevator</t>
  </si>
  <si>
    <t>Motor and fan/lights Schedules</t>
  </si>
  <si>
    <t>DOE Commercial Reference Building TSD (unpublished) and models (V1.3_5.0) and Appendix DF 2007</t>
  </si>
  <si>
    <t>Sun</t>
  </si>
  <si>
    <t>ELEV_LIGHT_FAN_SCH_24_7</t>
  </si>
  <si>
    <t>Exterior</t>
  </si>
  <si>
    <t>Total Occupants</t>
  </si>
  <si>
    <t>Total OSA Ventilation (cfm/zone)</t>
  </si>
  <si>
    <t>Zone</t>
  </si>
  <si>
    <t>Multipliers</t>
  </si>
  <si>
    <t>Assumed Space Type</t>
  </si>
  <si>
    <t>62.1-2004</t>
  </si>
  <si>
    <t>90.1-2004
(62-1999)</t>
  </si>
  <si>
    <t>90.1-2007
(62.1-2004)</t>
  </si>
  <si>
    <t>90.1-2010
(62.1-2007)</t>
  </si>
  <si>
    <t>Office space</t>
  </si>
  <si>
    <t>TOTAL</t>
  </si>
  <si>
    <t>Minimum Outdoor Ventilation Air Requirements</t>
  </si>
  <si>
    <t>Zone Summary</t>
  </si>
  <si>
    <t>Area [ft²]</t>
  </si>
  <si>
    <t>Conditioned [Y/N]</t>
  </si>
  <si>
    <t>Volume
 [ft³]</t>
  </si>
  <si>
    <t>Gross Wall Area [ft²]</t>
  </si>
  <si>
    <t>Window Glass Area [ft²]</t>
  </si>
  <si>
    <t>People 
[ft²/person]</t>
  </si>
  <si>
    <t>Number of People</t>
  </si>
  <si>
    <t>Plug and Process [W/ft²]</t>
  </si>
  <si>
    <t>CORE_BOTTOM</t>
  </si>
  <si>
    <t>TOPFLOOR_PLENUM</t>
  </si>
  <si>
    <t>MIDFLOOR_PLENUM</t>
  </si>
  <si>
    <t>CORE_MID</t>
  </si>
  <si>
    <t>CORE_TOP</t>
  </si>
  <si>
    <t>PERIMETER_TOP_ZN_3</t>
  </si>
  <si>
    <t>PERIMETER_TOP_ZN_2</t>
  </si>
  <si>
    <t>PERIMETER_TOP_ZN_1</t>
  </si>
  <si>
    <t>PERIMETER_TOP_ZN_4</t>
  </si>
  <si>
    <t>PERIMETER_BOT_ZN_3</t>
  </si>
  <si>
    <t>PERIMETER_BOT_ZN_2</t>
  </si>
  <si>
    <t>PERIMETER_BOT_ZN_1</t>
  </si>
  <si>
    <t>PERIMETER_BOT_ZN_4</t>
  </si>
  <si>
    <t>PERIMETER_MID_ZN_3</t>
  </si>
  <si>
    <t>PERIMETER_MID_ZN_2</t>
  </si>
  <si>
    <t>PERIMETER_MID_ZN_1</t>
  </si>
  <si>
    <t>PERIMETER_MID_ZN_4</t>
  </si>
  <si>
    <t>AREA WEIGHTED AVERAGE</t>
  </si>
  <si>
    <t>BASEMENT</t>
  </si>
  <si>
    <t>GROUNDFLOOR_PLENUM</t>
  </si>
  <si>
    <t>Y</t>
  </si>
  <si>
    <t>498,600
(240 ft x 160 ft)</t>
  </si>
  <si>
    <t>3 ft</t>
  </si>
  <si>
    <t>N</t>
  </si>
  <si>
    <r>
      <t>1.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Only volume, and gross wall area include unconditioned space.  Total area and volume include multiplier of zone area and zone volume from Multipliers column</t>
    </r>
  </si>
  <si>
    <r>
      <t>Total OSA Ventilation 
(cfm/ft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</si>
  <si>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Area (ft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</si>
  <si>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90.1 Mechanical Subcommittee, Elevator Working Group</t>
  </si>
  <si>
    <t>DATACENTER_BOT_ZN_6</t>
  </si>
  <si>
    <t>DATACENTER_MID_ZN_6</t>
  </si>
  <si>
    <t>DATACENTER_TOP_ZN_6</t>
  </si>
  <si>
    <t>DATACENTER_BASEMENT_ZN_6</t>
  </si>
  <si>
    <t>Perimeter zone depth: 15 ft. 
Each floor has four perimeter zones, one core zone and one IT closet zone.
Percentages of floor area:  Perimeter 29%, Core 70%, IT Closet 1%
The basement has a datacenter zone occupying 28% of the basement floor area.</t>
  </si>
  <si>
    <t>Time Saver Standards; 
Large Office studies (ConEd,  EPRI, MEOS, NEU1(1-4), NEU2, PNL) cited in Huang et al. 1992</t>
  </si>
  <si>
    <t>Hypothetical window with a weighted U-factor and SHGC</t>
  </si>
  <si>
    <t>140 F</t>
  </si>
  <si>
    <t>IT Closet</t>
  </si>
  <si>
    <t>Datacenter</t>
  </si>
  <si>
    <t>HTGSETP_DC_SCH</t>
  </si>
  <si>
    <t>CLGSETP_DC_SCH</t>
  </si>
  <si>
    <r>
      <t xml:space="preserve">Time Saver Standards; 
</t>
    </r>
    <r>
      <rPr>
        <sz val="10"/>
        <rFont val="Arial"/>
        <family val="2"/>
      </rPr>
      <t>Large Office studies (ConEd,  EPRI, MEOS, NEU1(1-4), NEU2, PNL) cited in Huang et al. 1991</t>
    </r>
  </si>
  <si>
    <t>Prototype Building Modeling Specifications</t>
  </si>
  <si>
    <t>When applicable, certain codes or standards may restrict the window area to lower fractions</t>
  </si>
  <si>
    <t>Even distribution among all four sides</t>
  </si>
  <si>
    <t xml:space="preserve">Requirements in codes or standards
Nonresidential; Walls, Above-Grade, Steel-Framed                                                                                                                                                                                            </t>
  </si>
  <si>
    <t>Applicable codes or standards</t>
  </si>
  <si>
    <t xml:space="preserve">Based on floor area and aspect ratio </t>
  </si>
  <si>
    <t xml:space="preserve">Vertical
</t>
  </si>
  <si>
    <t>Construction type: PNNL's CBECS Study
Base assembly from 90.1 Appendix A.</t>
  </si>
  <si>
    <t>Mass (pre-cast concrete panel): 
8 in. heavy-weight concrete + wall insulation + 0.5 in. gypsum board</t>
  </si>
  <si>
    <t>Built-up roof: 
Roof membrane+roof insulation+metal decking</t>
  </si>
  <si>
    <t>Based on floor area and aspect ratio</t>
  </si>
  <si>
    <t>Horizontal</t>
  </si>
  <si>
    <t>Based on window fraction, location, glazing sill height, floor area and aspect ratio</t>
  </si>
  <si>
    <t>Requirements in codes or standards
Nonresidential</t>
  </si>
  <si>
    <t>Not modeled</t>
  </si>
  <si>
    <t>Basement (conditioned)</t>
  </si>
  <si>
    <t>Requirements in codes or standards
Nonresidential; Floors, Mass</t>
  </si>
  <si>
    <t>Based on floor plan and floor-to-floor height</t>
  </si>
  <si>
    <t>Peak: 0.2016 cfm/sf of above grade exterior wall surface area, adjusted by wind (when fans turn off)
Off Peak: 25% of peak infiltration rate (when fans turn on)</t>
  </si>
  <si>
    <t>One gas-fired boiler</t>
  </si>
  <si>
    <t>Water-source DX cooling coil with fluid cooler for datacenter in the basement and IT closets in other floors
Two water-cooled centrifugal chillers for the rest of the building</t>
  </si>
  <si>
    <t xml:space="preserve">VAV terminal box with damper and hot-water reheating coil except non-datacenter portion of the basement and IT closets that are served by CAV units. </t>
  </si>
  <si>
    <t>Autosized to design day</t>
  </si>
  <si>
    <t>Requirements in codes or standards</t>
  </si>
  <si>
    <t>Temperature setpoint reset may be required by codes and standards.</t>
  </si>
  <si>
    <t>Depending on the fan motor size and requirements in codes or standards</t>
  </si>
  <si>
    <t>Depending on the fan supply air cfm</t>
  </si>
  <si>
    <t>Requirements in applicable codes or standards for motor efficiency and fan power limitation</t>
  </si>
  <si>
    <t>Autosized</t>
  </si>
  <si>
    <t>Open cooling tower with two-speed fans; two-speed fluid-cooler for data center and IT closets</t>
  </si>
  <si>
    <t>One main water heater with storage tank</t>
  </si>
  <si>
    <t>Natural gas</t>
  </si>
  <si>
    <t>ASHRAE Standard 62.1</t>
  </si>
  <si>
    <t>Goel S, M Rosenberg, R Athalye, Y Xie, W Wang, R Hart, J Zhang, V Mendon. 2014. Enhancements to ASHRAE Standard 90.1 Prototype Building Models.  PNNL-23269, Pacific Northwest National Laboratory, Richland, Washington.  http://www.pnnl.gov/main/publications/external/technical_reports/PNNL-23269.pdf</t>
  </si>
  <si>
    <t>2. Listed lighting power density is based on applicable requirements in ASHRAE Standard 90.1-2004. The actual inputs for the models are based on appliable codes and standards</t>
  </si>
  <si>
    <t>1. The ventilation requirements for other codes or standards are based on their reference ASHRAE Standard 62.1 or International Mechanical Code</t>
  </si>
  <si>
    <t xml:space="preserve">The schedules are also subject to changes in different models based on applicable code requrirements triggered by cllimate zone, system capacity, control type, or other criteria. </t>
  </si>
  <si>
    <t>CLGSETP_SCH</t>
  </si>
  <si>
    <t>HTGSETP_SCH</t>
  </si>
  <si>
    <t xml:space="preserve">Notes: </t>
  </si>
  <si>
    <t>Gas, electricity</t>
  </si>
  <si>
    <t>Office</t>
  </si>
  <si>
    <t>Large Office</t>
  </si>
  <si>
    <t>None</t>
  </si>
  <si>
    <t>Nnon-directional</t>
  </si>
  <si>
    <t>Same as above requirements</t>
  </si>
  <si>
    <t xml:space="preserve">Ducker Fenestration Market Data provided by the 90.1 Envelope Subcommittee </t>
  </si>
  <si>
    <t xml:space="preserve">Primary chilled water (CHW) pumps: constant speed; secondary CHW pump: variable speed; IT closet (water loop heat pump) pump: constant speed; cooling tower pump: variable speed; service hot water (SWH): constant speed; hot water (HW) pump: variable speed </t>
  </si>
  <si>
    <t>Use the pump power assumptions as specified in 90.1 Appendix G, i.e., 22 W/gpm for chilled water pump, 19 W/gpm for hot water and condensing water pumps. For SWH pump, first estimated based on circulation flow and then adjusted based on modeled design flow.</t>
  </si>
  <si>
    <r>
      <t xml:space="preserve">If applicable, model inputs for other codes or standards may be different.
PNNL 2014. </t>
    </r>
    <r>
      <rPr>
        <i/>
        <sz val="10"/>
        <rFont val="Arial"/>
        <family val="2"/>
      </rPr>
      <t>Enhancements to ASHRAE Standard 90.1 Prototype Building Models</t>
    </r>
  </si>
  <si>
    <r>
      <t xml:space="preserve">For data center and IT closet, see PNNL-23269 </t>
    </r>
    <r>
      <rPr>
        <i/>
        <sz val="10"/>
        <rFont val="Arial"/>
        <family val="2"/>
      </rPr>
      <t>Enhancements to ASHRAE Standard 90.1 Prototype Building Models</t>
    </r>
  </si>
  <si>
    <t>Based on design assumptions for façade, parking lot, entrance, etc. and requirements in codes or standards</t>
  </si>
  <si>
    <t>Requirements in codes or standards
Nonresidential; insulation entirely above deck</t>
  </si>
  <si>
    <t>Traction</t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</si>
  <si>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and/or
    R-value (h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 / Btu)</t>
    </r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</si>
  <si>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</t>
    </r>
  </si>
  <si>
    <r>
      <t xml:space="preserve">Reference: 
PNNL-18898. </t>
    </r>
    <r>
      <rPr>
        <i/>
        <sz val="10"/>
        <rFont val="Arial"/>
        <family val="2"/>
      </rPr>
      <t>Infiltration Modeling Guidelines for Commercial Building Energy Analysis</t>
    </r>
    <r>
      <rPr>
        <sz val="10"/>
        <rFont val="Arial"/>
        <family val="2"/>
      </rPr>
      <t>.
Modeled peak infiltration rate may be different for different codes or standards because of their continuous air barrier requirements.</t>
    </r>
  </si>
  <si>
    <r>
      <t>Reference:
PNNL-23269</t>
    </r>
    <r>
      <rPr>
        <i/>
        <sz val="10"/>
        <rFont val="Arial"/>
        <family val="2"/>
      </rPr>
      <t xml:space="preserve"> Enhancements to ASHRAE Standard 90.1 Prototype Building Models</t>
    </r>
  </si>
  <si>
    <r>
      <t xml:space="preserve">ASHRAE Standard 62.1 or International Mechanical Code
See under </t>
    </r>
    <r>
      <rPr>
        <b/>
        <sz val="10"/>
        <rFont val="Arial"/>
        <family val="2"/>
      </rPr>
      <t>Outdoor Air</t>
    </r>
  </si>
  <si>
    <r>
      <t xml:space="preserve">See under </t>
    </r>
    <r>
      <rPr>
        <b/>
        <sz val="10"/>
        <rFont val="Arial"/>
        <family val="2"/>
      </rPr>
      <t>Schedules</t>
    </r>
  </si>
  <si>
    <r>
      <t xml:space="preserve">Reference:
PNNL-23269 </t>
    </r>
    <r>
      <rPr>
        <i/>
        <sz val="10"/>
        <rFont val="Arial"/>
        <family val="2"/>
      </rPr>
      <t>Enhancements to ASHRAE Standard 90.1 Prototype Building Models</t>
    </r>
  </si>
  <si>
    <r>
      <t xml:space="preserve">    Average power density (W/ft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</si>
  <si>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Requirements in codes or standards
See </t>
    </r>
    <r>
      <rPr>
        <b/>
        <sz val="10"/>
        <rFont val="Arial"/>
        <family val="2"/>
      </rPr>
      <t>Zone Summary</t>
    </r>
  </si>
  <si>
    <r>
      <t xml:space="preserve">See under </t>
    </r>
    <r>
      <rPr>
        <b/>
        <sz val="10"/>
        <rFont val="Arial"/>
        <family val="2"/>
      </rPr>
      <t>Zone Summary</t>
    </r>
  </si>
  <si>
    <r>
      <t xml:space="preserve">See under </t>
    </r>
    <r>
      <rPr>
        <b/>
        <sz val="10"/>
        <rFont val="Arial"/>
        <family val="2"/>
      </rPr>
      <t xml:space="preserve">Schedules </t>
    </r>
    <r>
      <rPr>
        <sz val="10"/>
        <rFont val="Arial"/>
        <family val="2"/>
      </rPr>
      <t>and control requirements in codes or standards</t>
    </r>
  </si>
  <si>
    <r>
      <t>Lighting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[W/ft²]</t>
    </r>
  </si>
  <si>
    <r>
      <t>TOTAL</t>
    </r>
    <r>
      <rPr>
        <b/>
        <vertAlign val="superscript"/>
        <sz val="10"/>
        <rFont val="Arial"/>
        <family val="2"/>
      </rPr>
      <t xml:space="preserve">1 </t>
    </r>
  </si>
  <si>
    <t>Descriptions</t>
  </si>
  <si>
    <t>Location 
(Representing 8 Climate Zones)</t>
  </si>
  <si>
    <t>Zone 4A: New York, New York (mixed, humid)
Zone 4B: Albuquerque, New Mexico (mixed, dry)
Zone 4C: Seattle, Washington (mixed, marine)
Zone 5A: Buffalo, NY (cool, humid)
Zone 5B: Denver, Colorado (cool, dry)
Zone 5C: Port Angeles, Washington (cool, marine)</t>
  </si>
  <si>
    <t>Zone 6A: Rochester, Minnesota (cold, humid)
Zone 6B: Great Falls, Montana (cold, dry)
Zone 7: International Falls, Minnesota (very cold)
Zone 8: Fairbanks, Alaska (subarctic</t>
  </si>
  <si>
    <t>Selection of representative climates based on ASHRAE Standard 169-2013</t>
  </si>
  <si>
    <t>ASHRAE 2013. ANSI/ASHRAE Standard 169-2013. Climatic Data for Building Design Standards. American Society of Heating, Refrigerating, and Air-Conditioning Engineers, Atlanta, Georgia. Relevant information available as Annex 1 in ASHRAE 2016</t>
  </si>
  <si>
    <t>Zone 1A: Honolulu, Hawaii (very hot, humid)
Zone 1B: New Delhi, India (very hot, dry)
Zone 2A: Tampa, Florida (hot, humid)
Zone 2B: Tucson, Arizona (hot, dry)
Zone 3A: Atlanta, Georgia (warm, humid)
Zone 3B: El Paso, Texas (warm, dry)
Zone 3C: San Diego, California (warm, marine)</t>
  </si>
  <si>
    <t>Pacific Northwest National Laboratory, updated on October 18,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</si>
</sst>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00_);\(#,##0.000\)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"/>
    <numFmt numFmtId="173" formatCode="0.0000"/>
    <numFmt numFmtId="174" formatCode="_(* #,##0_);_(* \(#,##0\);_(* &quot;-&quot;??_);_(@_)"/>
    <numFmt numFmtId="175" formatCode="#,##0.0_);\(#,##0.0\)"/>
    <numFmt numFmtId="176" formatCode="#,##0.0000_);\(#,##0.0000\)"/>
    <numFmt numFmtId="177" formatCode="0.00000000E+00"/>
    <numFmt numFmtId="178" formatCode="0_ "/>
    <numFmt numFmtId="179" formatCode="0.0_ "/>
    <numFmt numFmtId="180" formatCode="0.00_ "/>
    <numFmt numFmtId="181" formatCode="###0.0;###0.0"/>
    <numFmt numFmtId="182" formatCode="###0.00;###0.00"/>
    <numFmt numFmtId="183" formatCode="###0;###0"/>
    <numFmt numFmtId="184" formatCode="_(* #,##0.000_);_(* \(#,##0.000\);_(* &quot;-&quot;??_);_(@_)"/>
  </numFmts>
  <fonts count="70">
    <font>
      <sz val="8"/>
      <color indexed="8"/>
      <name val="MS Sans Serif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11"/>
      <name val="Arial"/>
      <family val="2"/>
    </font>
    <font>
      <sz val="8"/>
      <name val="MS Sans Serif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40"/>
      <name val="Arial"/>
      <family val="0"/>
    </font>
    <font>
      <b/>
      <sz val="10"/>
      <color indexed="10"/>
      <name val="Arial"/>
      <family val="0"/>
    </font>
    <font>
      <sz val="7.75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41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25">
    <xf numFmtId="0" fontId="0" fillId="0" borderId="0" xfId="0" applyAlignment="1">
      <alignment vertical="top" wrapText="1"/>
    </xf>
    <xf numFmtId="0" fontId="3" fillId="0" borderId="0" xfId="389" applyAlignment="1">
      <alignment vertical="top" wrapText="1"/>
      <protection/>
    </xf>
    <xf numFmtId="0" fontId="3" fillId="0" borderId="0" xfId="389" applyFill="1" applyAlignment="1">
      <alignment vertical="top" wrapText="1"/>
      <protection/>
    </xf>
    <xf numFmtId="0" fontId="3" fillId="0" borderId="0" xfId="389" applyBorder="1" applyAlignment="1">
      <alignment vertical="top" wrapText="1"/>
      <protection/>
    </xf>
    <xf numFmtId="0" fontId="9" fillId="33" borderId="10" xfId="389" applyFont="1" applyFill="1" applyBorder="1" applyAlignment="1">
      <alignment horizontal="left" vertical="center" wrapText="1"/>
      <protection/>
    </xf>
    <xf numFmtId="0" fontId="9" fillId="0" borderId="0" xfId="389" applyFont="1" applyBorder="1" applyAlignment="1">
      <alignment horizontal="left" vertical="center" wrapText="1"/>
      <protection/>
    </xf>
    <xf numFmtId="0" fontId="9" fillId="0" borderId="0" xfId="389" applyFont="1" applyAlignment="1">
      <alignment horizontal="left" vertical="center" wrapText="1"/>
      <protection/>
    </xf>
    <xf numFmtId="0" fontId="8" fillId="0" borderId="11" xfId="389" applyFont="1" applyBorder="1" applyAlignment="1">
      <alignment horizontal="left" vertical="top"/>
      <protection/>
    </xf>
    <xf numFmtId="0" fontId="8" fillId="0" borderId="11" xfId="389" applyFont="1" applyFill="1" applyBorder="1" applyAlignment="1">
      <alignment horizontal="left" vertical="top" wrapText="1"/>
      <protection/>
    </xf>
    <xf numFmtId="0" fontId="8" fillId="0" borderId="12" xfId="389" applyFont="1" applyBorder="1" applyAlignment="1">
      <alignment horizontal="left" vertical="top" wrapText="1"/>
      <protection/>
    </xf>
    <xf numFmtId="0" fontId="9" fillId="0" borderId="0" xfId="391" applyFont="1">
      <alignment/>
      <protection/>
    </xf>
    <xf numFmtId="0" fontId="7" fillId="0" borderId="13" xfId="389" applyFont="1" applyFill="1" applyBorder="1" applyAlignment="1">
      <alignment vertical="top" wrapText="1"/>
      <protection/>
    </xf>
    <xf numFmtId="0" fontId="7" fillId="0" borderId="13" xfId="389" applyFont="1" applyBorder="1" applyAlignment="1">
      <alignment vertical="top" wrapText="1"/>
      <protection/>
    </xf>
    <xf numFmtId="0" fontId="7" fillId="0" borderId="12" xfId="389" applyFont="1" applyBorder="1" applyAlignment="1">
      <alignment vertical="top" wrapText="1"/>
      <protection/>
    </xf>
    <xf numFmtId="0" fontId="7" fillId="0" borderId="14" xfId="389" applyFont="1" applyBorder="1" applyAlignment="1">
      <alignment wrapText="1"/>
      <protection/>
    </xf>
    <xf numFmtId="0" fontId="7" fillId="0" borderId="15" xfId="389" applyFont="1" applyBorder="1" applyAlignment="1">
      <alignment wrapText="1"/>
      <protection/>
    </xf>
    <xf numFmtId="37" fontId="7" fillId="34" borderId="16" xfId="185" applyNumberFormat="1" applyFont="1" applyFill="1" applyBorder="1" applyAlignment="1">
      <alignment horizontal="center"/>
    </xf>
    <xf numFmtId="0" fontId="6" fillId="0" borderId="0" xfId="185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4" fillId="0" borderId="0" xfId="389" applyFont="1" applyBorder="1" applyAlignment="1">
      <alignment vertical="top"/>
      <protection/>
    </xf>
    <xf numFmtId="165" fontId="0" fillId="0" borderId="0" xfId="0" applyNumberFormat="1" applyAlignment="1">
      <alignment vertical="top" wrapText="1"/>
    </xf>
    <xf numFmtId="165" fontId="7" fillId="0" borderId="16" xfId="0" applyNumberFormat="1" applyFont="1" applyBorder="1" applyAlignment="1">
      <alignment horizontal="center"/>
    </xf>
    <xf numFmtId="165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3" fillId="0" borderId="17" xfId="318" applyNumberFormat="1" applyFont="1" applyBorder="1" applyAlignment="1">
      <alignment horizontal="center" wrapText="1"/>
      <protection/>
    </xf>
    <xf numFmtId="0" fontId="3" fillId="0" borderId="17" xfId="318" applyFont="1" applyBorder="1" applyAlignment="1">
      <alignment horizontal="right" wrapText="1"/>
      <protection/>
    </xf>
    <xf numFmtId="165" fontId="3" fillId="0" borderId="17" xfId="318" applyNumberFormat="1" applyFont="1" applyBorder="1" applyAlignment="1">
      <alignment horizontal="center" wrapText="1"/>
      <protection/>
    </xf>
    <xf numFmtId="37" fontId="3" fillId="0" borderId="17" xfId="318" applyNumberFormat="1" applyFont="1" applyBorder="1" applyAlignment="1">
      <alignment horizontal="center"/>
      <protection/>
    </xf>
    <xf numFmtId="166" fontId="3" fillId="0" borderId="17" xfId="56" applyNumberFormat="1" applyFont="1" applyBorder="1" applyAlignment="1">
      <alignment horizontal="center"/>
    </xf>
    <xf numFmtId="0" fontId="7" fillId="34" borderId="16" xfId="185" applyFont="1" applyFill="1" applyBorder="1" applyAlignment="1">
      <alignment horizontal="center"/>
    </xf>
    <xf numFmtId="0" fontId="7" fillId="35" borderId="16" xfId="185" applyFont="1" applyFill="1" applyBorder="1" applyAlignment="1">
      <alignment horizontal="center"/>
    </xf>
    <xf numFmtId="166" fontId="7" fillId="34" borderId="16" xfId="185" applyNumberFormat="1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17" xfId="318" applyFont="1" applyBorder="1" applyAlignment="1">
      <alignment horizontal="center" wrapText="1"/>
      <protection/>
    </xf>
    <xf numFmtId="0" fontId="15" fillId="0" borderId="0" xfId="391" applyFont="1" applyAlignment="1">
      <alignment horizontal="right"/>
      <protection/>
    </xf>
    <xf numFmtId="0" fontId="0" fillId="36" borderId="0" xfId="0" applyFill="1" applyAlignment="1">
      <alignment vertical="top" wrapText="1"/>
    </xf>
    <xf numFmtId="0" fontId="16" fillId="0" borderId="18" xfId="185" applyFont="1" applyBorder="1" applyAlignment="1">
      <alignment horizontal="center"/>
    </xf>
    <xf numFmtId="43" fontId="16" fillId="0" borderId="18" xfId="44" applyFont="1" applyBorder="1" applyAlignment="1">
      <alignment horizontal="center" wrapText="1"/>
    </xf>
    <xf numFmtId="0" fontId="16" fillId="0" borderId="19" xfId="185" applyFont="1" applyBorder="1" applyAlignment="1">
      <alignment horizontal="center" wrapText="1"/>
    </xf>
    <xf numFmtId="43" fontId="16" fillId="0" borderId="19" xfId="44" applyFont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11" fillId="37" borderId="20" xfId="391" applyFont="1" applyFill="1" applyBorder="1">
      <alignment/>
      <protection/>
    </xf>
    <xf numFmtId="0" fontId="11" fillId="37" borderId="21" xfId="391" applyFont="1" applyFill="1" applyBorder="1">
      <alignment/>
      <protection/>
    </xf>
    <xf numFmtId="49" fontId="14" fillId="37" borderId="21" xfId="0" applyNumberFormat="1" applyFont="1" applyFill="1" applyBorder="1" applyAlignment="1">
      <alignment horizontal="right"/>
    </xf>
    <xf numFmtId="49" fontId="14" fillId="37" borderId="22" xfId="0" applyNumberFormat="1" applyFont="1" applyFill="1" applyBorder="1" applyAlignment="1">
      <alignment horizontal="right"/>
    </xf>
    <xf numFmtId="0" fontId="9" fillId="0" borderId="23" xfId="391" applyFont="1" applyBorder="1">
      <alignment/>
      <protection/>
    </xf>
    <xf numFmtId="0" fontId="9" fillId="0" borderId="0" xfId="391" applyFont="1" applyBorder="1">
      <alignment/>
      <protection/>
    </xf>
    <xf numFmtId="0" fontId="12" fillId="0" borderId="0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5" fillId="0" borderId="0" xfId="391" applyFont="1" applyBorder="1" applyAlignment="1">
      <alignment horizontal="right"/>
      <protection/>
    </xf>
    <xf numFmtId="0" fontId="15" fillId="0" borderId="24" xfId="391" applyFont="1" applyBorder="1" applyAlignment="1">
      <alignment horizontal="right"/>
      <protection/>
    </xf>
    <xf numFmtId="0" fontId="9" fillId="0" borderId="0" xfId="391" applyFont="1" applyBorder="1" applyAlignment="1">
      <alignment wrapText="1"/>
      <protection/>
    </xf>
    <xf numFmtId="1" fontId="15" fillId="0" borderId="0" xfId="391" applyNumberFormat="1" applyFont="1" applyBorder="1" applyAlignment="1">
      <alignment horizontal="right"/>
      <protection/>
    </xf>
    <xf numFmtId="1" fontId="15" fillId="0" borderId="24" xfId="391" applyNumberFormat="1" applyFont="1" applyBorder="1" applyAlignment="1">
      <alignment horizontal="right"/>
      <protection/>
    </xf>
    <xf numFmtId="0" fontId="9" fillId="0" borderId="25" xfId="391" applyFont="1" applyBorder="1">
      <alignment/>
      <protection/>
    </xf>
    <xf numFmtId="0" fontId="9" fillId="0" borderId="26" xfId="391" applyFont="1" applyBorder="1">
      <alignment/>
      <protection/>
    </xf>
    <xf numFmtId="0" fontId="15" fillId="0" borderId="26" xfId="391" applyFont="1" applyBorder="1" applyAlignment="1">
      <alignment horizontal="right"/>
      <protection/>
    </xf>
    <xf numFmtId="0" fontId="15" fillId="0" borderId="10" xfId="391" applyFont="1" applyBorder="1" applyAlignment="1">
      <alignment horizontal="right"/>
      <protection/>
    </xf>
    <xf numFmtId="0" fontId="3" fillId="0" borderId="12" xfId="389" applyFont="1" applyBorder="1" applyAlignment="1">
      <alignment horizontal="center" vertical="center" wrapText="1"/>
      <protection/>
    </xf>
    <xf numFmtId="0" fontId="3" fillId="0" borderId="15" xfId="389" applyFont="1" applyBorder="1" applyAlignment="1">
      <alignment horizontal="center" vertical="center" wrapText="1"/>
      <protection/>
    </xf>
    <xf numFmtId="9" fontId="0" fillId="0" borderId="0" xfId="395" applyFont="1" applyAlignment="1">
      <alignment horizontal="center" vertical="top" wrapText="1"/>
    </xf>
    <xf numFmtId="0" fontId="9" fillId="0" borderId="23" xfId="391" applyFont="1" applyFill="1" applyBorder="1">
      <alignment/>
      <protection/>
    </xf>
    <xf numFmtId="0" fontId="9" fillId="0" borderId="0" xfId="391" applyFont="1" applyFill="1" applyBorder="1">
      <alignment/>
      <protection/>
    </xf>
    <xf numFmtId="0" fontId="15" fillId="0" borderId="0" xfId="391" applyFont="1" applyFill="1" applyBorder="1" applyAlignment="1">
      <alignment horizontal="right"/>
      <protection/>
    </xf>
    <xf numFmtId="0" fontId="15" fillId="0" borderId="24" xfId="391" applyFont="1" applyFill="1" applyBorder="1" applyAlignment="1">
      <alignment horizontal="right"/>
      <protection/>
    </xf>
    <xf numFmtId="1" fontId="15" fillId="0" borderId="0" xfId="391" applyNumberFormat="1" applyFont="1" applyFill="1" applyBorder="1" applyAlignment="1">
      <alignment horizontal="right"/>
      <protection/>
    </xf>
    <xf numFmtId="1" fontId="15" fillId="0" borderId="24" xfId="391" applyNumberFormat="1" applyFont="1" applyFill="1" applyBorder="1" applyAlignment="1">
      <alignment horizontal="right"/>
      <protection/>
    </xf>
    <xf numFmtId="0" fontId="9" fillId="0" borderId="0" xfId="391" applyFont="1" applyFill="1" applyBorder="1" applyAlignment="1">
      <alignment wrapText="1"/>
      <protection/>
    </xf>
    <xf numFmtId="0" fontId="9" fillId="0" borderId="0" xfId="391" applyFont="1" applyFill="1">
      <alignment/>
      <protection/>
    </xf>
    <xf numFmtId="0" fontId="15" fillId="0" borderId="0" xfId="391" applyFont="1" applyFill="1" applyAlignment="1">
      <alignment horizontal="right"/>
      <protection/>
    </xf>
    <xf numFmtId="37" fontId="3" fillId="0" borderId="18" xfId="44" applyNumberFormat="1" applyFont="1" applyBorder="1" applyAlignment="1">
      <alignment horizontal="center"/>
    </xf>
    <xf numFmtId="0" fontId="3" fillId="0" borderId="27" xfId="389" applyFont="1" applyFill="1" applyBorder="1" applyAlignment="1">
      <alignment vertical="center" wrapText="1"/>
      <protection/>
    </xf>
    <xf numFmtId="0" fontId="3" fillId="33" borderId="28" xfId="389" applyFont="1" applyFill="1" applyBorder="1" applyAlignment="1">
      <alignment horizontal="left" vertical="center" wrapText="1"/>
      <protection/>
    </xf>
    <xf numFmtId="0" fontId="3" fillId="33" borderId="29" xfId="389" applyFont="1" applyFill="1" applyBorder="1" applyAlignment="1">
      <alignment horizontal="left" vertical="center" wrapText="1"/>
      <protection/>
    </xf>
    <xf numFmtId="0" fontId="3" fillId="0" borderId="30" xfId="389" applyFont="1" applyFill="1" applyBorder="1" applyAlignment="1">
      <alignment horizontal="left" vertical="top" wrapText="1"/>
      <protection/>
    </xf>
    <xf numFmtId="0" fontId="3" fillId="0" borderId="31" xfId="389" applyFont="1" applyBorder="1" applyAlignment="1">
      <alignment horizontal="left" wrapText="1"/>
      <protection/>
    </xf>
    <xf numFmtId="0" fontId="3" fillId="0" borderId="32" xfId="389" applyFont="1" applyBorder="1" applyAlignment="1">
      <alignment horizontal="left" wrapText="1"/>
      <protection/>
    </xf>
    <xf numFmtId="0" fontId="3" fillId="0" borderId="33" xfId="389" applyFont="1" applyBorder="1" applyAlignment="1">
      <alignment horizontal="left" wrapText="1"/>
      <protection/>
    </xf>
    <xf numFmtId="0" fontId="3" fillId="0" borderId="30" xfId="389" applyFont="1" applyBorder="1" applyAlignment="1">
      <alignment horizontal="left" wrapText="1"/>
      <protection/>
    </xf>
    <xf numFmtId="0" fontId="7" fillId="0" borderId="31" xfId="389" applyFont="1" applyBorder="1" applyAlignment="1">
      <alignment horizontal="left" wrapText="1"/>
      <protection/>
    </xf>
    <xf numFmtId="0" fontId="7" fillId="0" borderId="32" xfId="389" applyFont="1" applyBorder="1" applyAlignment="1">
      <alignment horizontal="left" wrapText="1"/>
      <protection/>
    </xf>
    <xf numFmtId="0" fontId="3" fillId="0" borderId="15" xfId="389" applyFont="1" applyBorder="1" applyAlignment="1">
      <alignment wrapText="1"/>
      <protection/>
    </xf>
    <xf numFmtId="0" fontId="3" fillId="33" borderId="22" xfId="389" applyFont="1" applyFill="1" applyBorder="1" applyAlignment="1">
      <alignment horizontal="left" vertical="center" wrapText="1"/>
      <protection/>
    </xf>
    <xf numFmtId="0" fontId="3" fillId="33" borderId="32" xfId="389" applyFont="1" applyFill="1" applyBorder="1" applyAlignment="1">
      <alignment horizontal="left" vertical="center" wrapText="1"/>
      <protection/>
    </xf>
    <xf numFmtId="0" fontId="3" fillId="0" borderId="16" xfId="389" applyFont="1" applyBorder="1" applyAlignment="1">
      <alignment horizontal="left" vertical="top" wrapText="1"/>
      <protection/>
    </xf>
    <xf numFmtId="0" fontId="3" fillId="0" borderId="34" xfId="389" applyFont="1" applyBorder="1" applyAlignment="1">
      <alignment horizontal="left" vertical="top" wrapText="1"/>
      <protection/>
    </xf>
    <xf numFmtId="37" fontId="3" fillId="0" borderId="17" xfId="44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0" fontId="7" fillId="0" borderId="20" xfId="186" applyFont="1" applyFill="1" applyBorder="1" applyAlignment="1">
      <alignment horizontal="right" vertical="top"/>
    </xf>
    <xf numFmtId="0" fontId="10" fillId="0" borderId="21" xfId="186" applyFont="1" applyFill="1" applyBorder="1" applyAlignment="1">
      <alignment vertical="top"/>
    </xf>
    <xf numFmtId="0" fontId="3" fillId="33" borderId="35" xfId="389" applyFont="1" applyFill="1" applyBorder="1" applyAlignment="1">
      <alignment horizontal="left" vertical="center" wrapText="1"/>
      <protection/>
    </xf>
    <xf numFmtId="0" fontId="3" fillId="0" borderId="15" xfId="389" applyFont="1" applyFill="1" applyBorder="1" applyAlignment="1">
      <alignment horizontal="center" vertical="center" wrapText="1"/>
      <protection/>
    </xf>
    <xf numFmtId="0" fontId="4" fillId="0" borderId="0" xfId="390" applyFont="1" applyBorder="1" applyAlignment="1">
      <alignment vertical="top"/>
      <protection/>
    </xf>
    <xf numFmtId="0" fontId="18" fillId="0" borderId="0" xfId="390" applyFont="1" applyBorder="1" applyAlignment="1">
      <alignment vertical="top"/>
      <protection/>
    </xf>
    <xf numFmtId="0" fontId="3" fillId="0" borderId="12" xfId="389" applyFont="1" applyBorder="1" applyAlignment="1">
      <alignment horizontal="left" vertical="top" wrapText="1"/>
      <protection/>
    </xf>
    <xf numFmtId="0" fontId="3" fillId="0" borderId="29" xfId="389" applyFont="1" applyBorder="1" applyAlignment="1">
      <alignment horizontal="left" vertical="top" wrapText="1"/>
      <protection/>
    </xf>
    <xf numFmtId="0" fontId="3" fillId="0" borderId="12" xfId="389" applyFont="1" applyFill="1" applyBorder="1" applyAlignment="1">
      <alignment horizontal="left" vertical="top" wrapText="1"/>
      <protection/>
    </xf>
    <xf numFmtId="0" fontId="9" fillId="33" borderId="32" xfId="389" applyFont="1" applyFill="1" applyBorder="1" applyAlignment="1">
      <alignment horizontal="left" vertical="center" wrapText="1"/>
      <protection/>
    </xf>
    <xf numFmtId="0" fontId="3" fillId="0" borderId="36" xfId="389" applyFont="1" applyBorder="1" applyAlignment="1">
      <alignment horizontal="left" vertical="top" wrapText="1"/>
      <protection/>
    </xf>
    <xf numFmtId="0" fontId="9" fillId="33" borderId="22" xfId="389" applyFont="1" applyFill="1" applyBorder="1" applyAlignment="1">
      <alignment horizontal="left" vertical="center" wrapText="1"/>
      <protection/>
    </xf>
    <xf numFmtId="0" fontId="3" fillId="0" borderId="37" xfId="389" applyFont="1" applyBorder="1" applyAlignment="1">
      <alignment vertical="top" wrapText="1"/>
      <protection/>
    </xf>
    <xf numFmtId="0" fontId="3" fillId="0" borderId="30" xfId="389" applyFont="1" applyBorder="1" applyAlignment="1">
      <alignment vertical="top" wrapText="1"/>
      <protection/>
    </xf>
    <xf numFmtId="0" fontId="3" fillId="0" borderId="37" xfId="389" applyFont="1" applyFill="1" applyBorder="1" applyAlignment="1">
      <alignment vertical="top" wrapText="1"/>
      <protection/>
    </xf>
    <xf numFmtId="0" fontId="3" fillId="0" borderId="13" xfId="389" applyFont="1" applyBorder="1" applyAlignment="1">
      <alignment horizontal="left" vertical="top" wrapText="1"/>
      <protection/>
    </xf>
    <xf numFmtId="0" fontId="3" fillId="0" borderId="14" xfId="389" applyFont="1" applyBorder="1" applyAlignment="1">
      <alignment wrapText="1"/>
      <protection/>
    </xf>
    <xf numFmtId="0" fontId="3" fillId="33" borderId="24" xfId="389" applyFont="1" applyFill="1" applyBorder="1" applyAlignment="1">
      <alignment horizontal="left" vertical="center" wrapText="1"/>
      <protection/>
    </xf>
    <xf numFmtId="0" fontId="7" fillId="0" borderId="12" xfId="389" applyFont="1" applyFill="1" applyBorder="1" applyAlignment="1">
      <alignment horizontal="left" vertical="top" wrapText="1"/>
      <protection/>
    </xf>
    <xf numFmtId="0" fontId="10" fillId="33" borderId="32" xfId="389" applyFont="1" applyFill="1" applyBorder="1" applyAlignment="1">
      <alignment horizontal="left" vertical="center" wrapText="1"/>
      <protection/>
    </xf>
    <xf numFmtId="0" fontId="7" fillId="0" borderId="12" xfId="389" applyFont="1" applyFill="1" applyBorder="1" applyAlignment="1">
      <alignment vertical="top" wrapText="1"/>
      <protection/>
    </xf>
    <xf numFmtId="0" fontId="3" fillId="0" borderId="32" xfId="389" applyFont="1" applyFill="1" applyBorder="1" applyAlignment="1">
      <alignment horizontal="left" vertical="center" wrapText="1"/>
      <protection/>
    </xf>
    <xf numFmtId="0" fontId="3" fillId="0" borderId="38" xfId="389" applyFont="1" applyBorder="1" applyAlignment="1">
      <alignment horizontal="left" vertical="top" wrapText="1"/>
      <protection/>
    </xf>
    <xf numFmtId="0" fontId="3" fillId="33" borderId="39" xfId="389" applyFont="1" applyFill="1" applyBorder="1" applyAlignment="1">
      <alignment horizontal="left" vertical="center" wrapText="1"/>
      <protection/>
    </xf>
    <xf numFmtId="0" fontId="3" fillId="0" borderId="40" xfId="389" applyFont="1" applyBorder="1" applyAlignment="1">
      <alignment wrapText="1"/>
      <protection/>
    </xf>
    <xf numFmtId="0" fontId="3" fillId="0" borderId="11" xfId="389" applyFont="1" applyFill="1" applyBorder="1" applyAlignment="1">
      <alignment horizontal="left" vertical="top" wrapText="1"/>
      <protection/>
    </xf>
    <xf numFmtId="0" fontId="3" fillId="0" borderId="41" xfId="389" applyFont="1" applyBorder="1" applyAlignment="1">
      <alignment wrapText="1"/>
      <protection/>
    </xf>
    <xf numFmtId="0" fontId="7" fillId="0" borderId="15" xfId="389" applyFont="1" applyFill="1" applyBorder="1" applyAlignment="1">
      <alignment vertical="top" wrapText="1"/>
      <protection/>
    </xf>
    <xf numFmtId="0" fontId="7" fillId="0" borderId="32" xfId="389" applyFont="1" applyFill="1" applyBorder="1" applyAlignment="1">
      <alignment horizontal="left" vertical="top" wrapText="1"/>
      <protection/>
    </xf>
    <xf numFmtId="0" fontId="3" fillId="0" borderId="12" xfId="389" applyFont="1" applyFill="1" applyBorder="1" applyAlignment="1">
      <alignment vertical="top" wrapText="1"/>
      <protection/>
    </xf>
    <xf numFmtId="0" fontId="3" fillId="0" borderId="12" xfId="389" applyFont="1" applyFill="1" applyBorder="1" applyAlignment="1">
      <alignment vertical="center" wrapText="1"/>
      <protection/>
    </xf>
    <xf numFmtId="0" fontId="7" fillId="0" borderId="12" xfId="389" applyFont="1" applyFill="1" applyBorder="1" applyAlignment="1">
      <alignment vertical="center" wrapText="1"/>
      <protection/>
    </xf>
    <xf numFmtId="0" fontId="3" fillId="0" borderId="15" xfId="389" applyFont="1" applyFill="1" applyBorder="1" applyAlignment="1">
      <alignment vertical="center" wrapText="1"/>
      <protection/>
    </xf>
    <xf numFmtId="0" fontId="3" fillId="0" borderId="15" xfId="389" applyFont="1" applyFill="1" applyBorder="1" applyAlignment="1">
      <alignment horizontal="left" vertical="top" wrapText="1"/>
      <protection/>
    </xf>
    <xf numFmtId="0" fontId="7" fillId="33" borderId="32" xfId="389" applyFont="1" applyFill="1" applyBorder="1" applyAlignment="1">
      <alignment horizontal="left" vertical="center" wrapText="1"/>
      <protection/>
    </xf>
    <xf numFmtId="0" fontId="3" fillId="0" borderId="36" xfId="389" applyFont="1" applyFill="1" applyBorder="1" applyAlignment="1">
      <alignment horizontal="left" vertical="top" wrapText="1"/>
      <protection/>
    </xf>
    <xf numFmtId="0" fontId="3" fillId="0" borderId="37" xfId="389" applyFont="1" applyBorder="1" applyAlignment="1">
      <alignment wrapText="1"/>
      <protection/>
    </xf>
    <xf numFmtId="0" fontId="3" fillId="0" borderId="13" xfId="389" applyFont="1" applyBorder="1" applyAlignment="1">
      <alignment vertical="top" wrapText="1"/>
      <protection/>
    </xf>
    <xf numFmtId="0" fontId="3" fillId="0" borderId="12" xfId="389" applyFont="1" applyBorder="1" applyAlignment="1">
      <alignment vertical="top" wrapText="1"/>
      <protection/>
    </xf>
    <xf numFmtId="0" fontId="3" fillId="33" borderId="16" xfId="389" applyFont="1" applyFill="1" applyBorder="1" applyAlignment="1">
      <alignment horizontal="left" vertical="center" wrapText="1"/>
      <protection/>
    </xf>
    <xf numFmtId="0" fontId="3" fillId="0" borderId="42" xfId="389" applyFont="1" applyBorder="1" applyAlignment="1">
      <alignment vertical="top" wrapText="1"/>
      <protection/>
    </xf>
    <xf numFmtId="0" fontId="3" fillId="33" borderId="43" xfId="389" applyFont="1" applyFill="1" applyBorder="1" applyAlignment="1">
      <alignment horizontal="left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2" xfId="273" applyFont="1" applyBorder="1" applyAlignment="1">
      <alignment horizontal="center" vertical="center"/>
      <protection/>
    </xf>
    <xf numFmtId="0" fontId="3" fillId="0" borderId="12" xfId="276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44" xfId="389" applyFont="1" applyBorder="1" applyAlignment="1">
      <alignment vertical="top" wrapText="1"/>
      <protection/>
    </xf>
    <xf numFmtId="0" fontId="3" fillId="33" borderId="27" xfId="389" applyFont="1" applyFill="1" applyBorder="1" applyAlignment="1">
      <alignment horizontal="left" vertical="center" wrapText="1"/>
      <protection/>
    </xf>
    <xf numFmtId="0" fontId="3" fillId="33" borderId="45" xfId="389" applyFont="1" applyFill="1" applyBorder="1" applyAlignment="1">
      <alignment horizontal="left" vertical="center" wrapText="1"/>
      <protection/>
    </xf>
    <xf numFmtId="0" fontId="3" fillId="0" borderId="0" xfId="389" applyFont="1" applyBorder="1" applyAlignment="1">
      <alignment wrapText="1"/>
      <protection/>
    </xf>
    <xf numFmtId="0" fontId="3" fillId="0" borderId="0" xfId="389" applyFont="1" applyBorder="1" applyAlignment="1">
      <alignment vertical="top" wrapText="1"/>
      <protection/>
    </xf>
    <xf numFmtId="165" fontId="15" fillId="0" borderId="0" xfId="185" applyNumberFormat="1" applyFont="1" applyAlignment="1">
      <alignment horizontal="center" vertical="top" wrapText="1"/>
    </xf>
    <xf numFmtId="1" fontId="15" fillId="0" borderId="0" xfId="185" applyNumberFormat="1" applyFont="1" applyAlignment="1">
      <alignment horizontal="center" vertical="top" wrapText="1"/>
    </xf>
    <xf numFmtId="165" fontId="19" fillId="0" borderId="0" xfId="0" applyNumberFormat="1" applyFont="1" applyAlignment="1">
      <alignment vertical="top" wrapText="1"/>
    </xf>
    <xf numFmtId="165" fontId="7" fillId="0" borderId="16" xfId="0" applyNumberFormat="1" applyFont="1" applyBorder="1" applyAlignment="1">
      <alignment horizontal="center" wrapText="1"/>
    </xf>
    <xf numFmtId="1" fontId="7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/>
    </xf>
    <xf numFmtId="165" fontId="3" fillId="0" borderId="17" xfId="185" applyNumberFormat="1" applyFont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1" fontId="3" fillId="0" borderId="17" xfId="185" applyNumberFormat="1" applyFont="1" applyBorder="1" applyAlignment="1">
      <alignment horizontal="center" vertical="top" wrapText="1"/>
    </xf>
    <xf numFmtId="2" fontId="3" fillId="0" borderId="17" xfId="185" applyNumberFormat="1" applyFont="1" applyBorder="1" applyAlignment="1">
      <alignment horizontal="center" vertical="top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165" fontId="3" fillId="0" borderId="46" xfId="0" applyNumberFormat="1" applyFont="1" applyFill="1" applyBorder="1" applyAlignment="1">
      <alignment horizontal="center" vertical="center" wrapText="1"/>
    </xf>
    <xf numFmtId="165" fontId="3" fillId="0" borderId="17" xfId="185" applyNumberFormat="1" applyFont="1" applyFill="1" applyBorder="1" applyAlignment="1">
      <alignment horizontal="center" vertical="top" wrapText="1"/>
    </xf>
    <xf numFmtId="1" fontId="3" fillId="0" borderId="17" xfId="185" applyNumberFormat="1" applyFont="1" applyFill="1" applyBorder="1" applyAlignment="1">
      <alignment horizontal="center" vertical="top" wrapText="1"/>
    </xf>
    <xf numFmtId="2" fontId="3" fillId="0" borderId="46" xfId="0" applyNumberFormat="1" applyFont="1" applyFill="1" applyBorder="1" applyAlignment="1">
      <alignment horizontal="center" vertical="center" wrapText="1"/>
    </xf>
    <xf numFmtId="1" fontId="3" fillId="0" borderId="17" xfId="185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2" fontId="3" fillId="0" borderId="17" xfId="185" applyNumberFormat="1" applyFont="1" applyFill="1" applyBorder="1" applyAlignment="1">
      <alignment horizontal="center" vertical="top" wrapText="1"/>
    </xf>
    <xf numFmtId="0" fontId="7" fillId="0" borderId="16" xfId="185" applyFont="1" applyBorder="1" applyAlignment="1">
      <alignment vertical="top" wrapText="1"/>
    </xf>
    <xf numFmtId="165" fontId="7" fillId="38" borderId="16" xfId="185" applyNumberFormat="1" applyFont="1" applyFill="1" applyBorder="1" applyAlignment="1">
      <alignment horizontal="center" vertical="top" wrapText="1"/>
    </xf>
    <xf numFmtId="165" fontId="7" fillId="39" borderId="16" xfId="185" applyNumberFormat="1" applyFont="1" applyFill="1" applyBorder="1" applyAlignment="1">
      <alignment horizontal="center" vertical="top" wrapText="1"/>
    </xf>
    <xf numFmtId="1" fontId="7" fillId="39" borderId="16" xfId="185" applyNumberFormat="1" applyFont="1" applyFill="1" applyBorder="1" applyAlignment="1">
      <alignment horizontal="center" vertical="top" wrapText="1"/>
    </xf>
    <xf numFmtId="2" fontId="7" fillId="39" borderId="16" xfId="185" applyNumberFormat="1" applyFont="1" applyFill="1" applyBorder="1" applyAlignment="1">
      <alignment horizontal="center" vertical="top" wrapText="1"/>
    </xf>
    <xf numFmtId="167" fontId="7" fillId="38" borderId="16" xfId="185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165" fontId="19" fillId="0" borderId="0" xfId="0" applyNumberFormat="1" applyFont="1" applyAlignment="1">
      <alignment horizontal="center" vertical="top" wrapText="1"/>
    </xf>
    <xf numFmtId="1" fontId="19" fillId="0" borderId="0" xfId="0" applyNumberFormat="1" applyFont="1" applyAlignment="1">
      <alignment horizontal="center" vertical="top" wrapText="1"/>
    </xf>
    <xf numFmtId="0" fontId="3" fillId="0" borderId="0" xfId="186" applyFont="1" applyAlignment="1">
      <alignment vertical="top"/>
    </xf>
    <xf numFmtId="0" fontId="3" fillId="0" borderId="0" xfId="186" applyFont="1" applyFill="1" applyBorder="1" applyAlignment="1" quotePrefix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3" fillId="0" borderId="0" xfId="389" applyFont="1" applyAlignment="1">
      <alignment vertical="top"/>
      <protection/>
    </xf>
    <xf numFmtId="0" fontId="3" fillId="0" borderId="0" xfId="389" applyFont="1" applyAlignment="1">
      <alignment vertical="top" wrapText="1"/>
      <protection/>
    </xf>
    <xf numFmtId="0" fontId="22" fillId="0" borderId="40" xfId="389" applyFont="1" applyBorder="1" applyAlignment="1">
      <alignment vertical="top"/>
      <protection/>
    </xf>
    <xf numFmtId="0" fontId="3" fillId="0" borderId="0" xfId="389" applyFont="1" applyBorder="1" applyAlignment="1">
      <alignment vertical="top"/>
      <protection/>
    </xf>
    <xf numFmtId="0" fontId="3" fillId="0" borderId="0" xfId="389" applyAlignment="1">
      <alignment vertical="top"/>
      <protection/>
    </xf>
    <xf numFmtId="0" fontId="3" fillId="0" borderId="0" xfId="389" applyFill="1" applyAlignment="1">
      <alignment vertical="top"/>
      <protection/>
    </xf>
    <xf numFmtId="0" fontId="3" fillId="0" borderId="47" xfId="389" applyBorder="1" applyAlignment="1">
      <alignment vertical="top"/>
      <protection/>
    </xf>
    <xf numFmtId="0" fontId="3" fillId="0" borderId="45" xfId="389" applyBorder="1" applyAlignment="1">
      <alignment vertical="top"/>
      <protection/>
    </xf>
    <xf numFmtId="0" fontId="3" fillId="0" borderId="0" xfId="389" applyBorder="1" applyAlignment="1">
      <alignment vertical="top"/>
      <protection/>
    </xf>
    <xf numFmtId="0" fontId="3" fillId="0" borderId="12" xfId="389" applyBorder="1" applyAlignment="1">
      <alignment horizontal="left" vertical="top" wrapText="1"/>
      <protection/>
    </xf>
    <xf numFmtId="0" fontId="3" fillId="33" borderId="48" xfId="389" applyFont="1" applyFill="1" applyBorder="1" applyAlignment="1">
      <alignment horizontal="left" vertical="center" wrapText="1"/>
      <protection/>
    </xf>
    <xf numFmtId="0" fontId="3" fillId="33" borderId="49" xfId="389" applyFont="1" applyFill="1" applyBorder="1" applyAlignment="1">
      <alignment horizontal="left" vertical="center" wrapText="1"/>
      <protection/>
    </xf>
    <xf numFmtId="0" fontId="3" fillId="0" borderId="36" xfId="389" applyFont="1" applyFill="1" applyBorder="1" applyAlignment="1">
      <alignment horizontal="center" vertical="center" wrapText="1"/>
      <protection/>
    </xf>
    <xf numFmtId="0" fontId="3" fillId="0" borderId="21" xfId="389" applyFont="1" applyFill="1" applyBorder="1" applyAlignment="1">
      <alignment horizontal="center" vertical="center" wrapText="1"/>
      <protection/>
    </xf>
    <xf numFmtId="0" fontId="3" fillId="0" borderId="50" xfId="389" applyFont="1" applyFill="1" applyBorder="1" applyAlignment="1">
      <alignment horizontal="center" vertical="center" wrapText="1"/>
      <protection/>
    </xf>
    <xf numFmtId="0" fontId="3" fillId="0" borderId="11" xfId="389" applyFont="1" applyFill="1" applyBorder="1" applyAlignment="1">
      <alignment horizontal="center" vertical="center" wrapText="1"/>
      <protection/>
    </xf>
    <xf numFmtId="0" fontId="3" fillId="0" borderId="26" xfId="389" applyFont="1" applyFill="1" applyBorder="1" applyAlignment="1">
      <alignment horizontal="center" vertical="center" wrapText="1"/>
      <protection/>
    </xf>
    <xf numFmtId="0" fontId="3" fillId="0" borderId="51" xfId="389" applyFont="1" applyFill="1" applyBorder="1" applyAlignment="1">
      <alignment horizontal="center" vertical="center" wrapText="1"/>
      <protection/>
    </xf>
    <xf numFmtId="0" fontId="3" fillId="33" borderId="35" xfId="389" applyFont="1" applyFill="1" applyBorder="1" applyAlignment="1">
      <alignment horizontal="left" vertical="center" wrapText="1"/>
      <protection/>
    </xf>
    <xf numFmtId="0" fontId="3" fillId="33" borderId="28" xfId="389" applyFont="1" applyFill="1" applyBorder="1" applyAlignment="1">
      <alignment horizontal="left" vertical="center" wrapText="1"/>
      <protection/>
    </xf>
    <xf numFmtId="0" fontId="3" fillId="0" borderId="29" xfId="389" applyFont="1" applyFill="1" applyBorder="1" applyAlignment="1">
      <alignment horizontal="center" vertical="top" wrapText="1"/>
      <protection/>
    </xf>
    <xf numFmtId="0" fontId="3" fillId="0" borderId="16" xfId="389" applyFont="1" applyFill="1" applyBorder="1" applyAlignment="1">
      <alignment horizontal="center" vertical="top" wrapText="1"/>
      <protection/>
    </xf>
    <xf numFmtId="0" fontId="3" fillId="0" borderId="34" xfId="389" applyFont="1" applyFill="1" applyBorder="1" applyAlignment="1">
      <alignment horizontal="center" vertical="top" wrapText="1"/>
      <protection/>
    </xf>
    <xf numFmtId="0" fontId="3" fillId="33" borderId="52" xfId="389" applyFont="1" applyFill="1" applyBorder="1" applyAlignment="1">
      <alignment horizontal="left" vertical="center" wrapText="1"/>
      <protection/>
    </xf>
    <xf numFmtId="0" fontId="3" fillId="0" borderId="12" xfId="389" applyFont="1" applyFill="1" applyBorder="1" applyAlignment="1">
      <alignment horizontal="center" vertical="center" wrapText="1"/>
      <protection/>
    </xf>
    <xf numFmtId="0" fontId="3" fillId="0" borderId="15" xfId="389" applyFont="1" applyFill="1" applyBorder="1" applyAlignment="1">
      <alignment horizontal="center" vertical="center" wrapText="1"/>
      <protection/>
    </xf>
    <xf numFmtId="0" fontId="3" fillId="0" borderId="27" xfId="389" applyFont="1" applyFill="1" applyBorder="1" applyAlignment="1">
      <alignment horizontal="center" vertical="center" wrapText="1"/>
      <protection/>
    </xf>
    <xf numFmtId="0" fontId="3" fillId="0" borderId="12" xfId="389" applyFont="1" applyFill="1" applyBorder="1" applyAlignment="1">
      <alignment horizontal="center" vertical="top" wrapText="1"/>
      <protection/>
    </xf>
    <xf numFmtId="0" fontId="3" fillId="0" borderId="15" xfId="389" applyFont="1" applyFill="1" applyBorder="1" applyAlignment="1">
      <alignment horizontal="center" vertical="top" wrapText="1"/>
      <protection/>
    </xf>
    <xf numFmtId="0" fontId="3" fillId="0" borderId="27" xfId="389" applyFont="1" applyFill="1" applyBorder="1" applyAlignment="1">
      <alignment horizontal="center" vertical="top" wrapText="1"/>
      <protection/>
    </xf>
    <xf numFmtId="0" fontId="3" fillId="40" borderId="29" xfId="389" applyFont="1" applyFill="1" applyBorder="1" applyAlignment="1">
      <alignment horizontal="center" vertical="center" wrapText="1"/>
      <protection/>
    </xf>
    <xf numFmtId="0" fontId="3" fillId="40" borderId="16" xfId="389" applyFont="1" applyFill="1" applyBorder="1" applyAlignment="1">
      <alignment horizontal="center" vertical="center" wrapText="1"/>
      <protection/>
    </xf>
    <xf numFmtId="0" fontId="3" fillId="40" borderId="34" xfId="389" applyFont="1" applyFill="1" applyBorder="1" applyAlignment="1">
      <alignment horizontal="center" vertical="center" wrapText="1"/>
      <protection/>
    </xf>
    <xf numFmtId="0" fontId="3" fillId="0" borderId="42" xfId="389" applyFont="1" applyFill="1" applyBorder="1" applyAlignment="1">
      <alignment horizontal="left" vertical="top" wrapText="1"/>
      <protection/>
    </xf>
    <xf numFmtId="0" fontId="3" fillId="0" borderId="53" xfId="389" applyFont="1" applyFill="1" applyBorder="1" applyAlignment="1">
      <alignment horizontal="left" vertical="top" wrapText="1"/>
      <protection/>
    </xf>
    <xf numFmtId="0" fontId="3" fillId="0" borderId="42" xfId="389" applyFont="1" applyFill="1" applyBorder="1" applyAlignment="1">
      <alignment horizontal="center" vertical="center" wrapText="1"/>
      <protection/>
    </xf>
    <xf numFmtId="0" fontId="3" fillId="0" borderId="47" xfId="389" applyFont="1" applyFill="1" applyBorder="1" applyAlignment="1">
      <alignment horizontal="center" vertical="center" wrapText="1"/>
      <protection/>
    </xf>
    <xf numFmtId="0" fontId="3" fillId="0" borderId="53" xfId="389" applyFont="1" applyFill="1" applyBorder="1" applyAlignment="1">
      <alignment horizontal="center" vertical="center" wrapText="1"/>
      <protection/>
    </xf>
    <xf numFmtId="0" fontId="3" fillId="0" borderId="12" xfId="389" applyFont="1" applyBorder="1" applyAlignment="1">
      <alignment horizontal="center" vertical="center" wrapText="1"/>
      <protection/>
    </xf>
    <xf numFmtId="0" fontId="3" fillId="0" borderId="15" xfId="389" applyFont="1" applyBorder="1" applyAlignment="1">
      <alignment horizontal="center" vertical="center" wrapText="1"/>
      <protection/>
    </xf>
    <xf numFmtId="0" fontId="3" fillId="0" borderId="27" xfId="389" applyFont="1" applyBorder="1" applyAlignment="1">
      <alignment horizontal="center" vertical="center" wrapText="1"/>
      <protection/>
    </xf>
    <xf numFmtId="0" fontId="3" fillId="0" borderId="36" xfId="389" applyFont="1" applyBorder="1" applyAlignment="1">
      <alignment horizontal="center" vertical="center" wrapText="1"/>
      <protection/>
    </xf>
    <xf numFmtId="0" fontId="3" fillId="0" borderId="21" xfId="389" applyFont="1" applyBorder="1" applyAlignment="1">
      <alignment horizontal="center" vertical="center" wrapText="1"/>
      <protection/>
    </xf>
    <xf numFmtId="0" fontId="3" fillId="0" borderId="50" xfId="389" applyFont="1" applyBorder="1" applyAlignment="1">
      <alignment horizontal="center" vertical="center" wrapText="1"/>
      <protection/>
    </xf>
    <xf numFmtId="0" fontId="3" fillId="0" borderId="11" xfId="389" applyFont="1" applyBorder="1" applyAlignment="1">
      <alignment horizontal="center" vertical="center" wrapText="1"/>
      <protection/>
    </xf>
    <xf numFmtId="0" fontId="3" fillId="0" borderId="26" xfId="389" applyFont="1" applyBorder="1" applyAlignment="1">
      <alignment horizontal="center" vertical="center" wrapText="1"/>
      <protection/>
    </xf>
    <xf numFmtId="0" fontId="3" fillId="0" borderId="51" xfId="389" applyFont="1" applyBorder="1" applyAlignment="1">
      <alignment horizontal="center" vertical="center" wrapText="1"/>
      <protection/>
    </xf>
    <xf numFmtId="0" fontId="3" fillId="41" borderId="35" xfId="389" applyFont="1" applyFill="1" applyBorder="1" applyAlignment="1">
      <alignment horizontal="left" vertical="center" wrapText="1"/>
      <protection/>
    </xf>
    <xf numFmtId="0" fontId="3" fillId="41" borderId="28" xfId="389" applyFont="1" applyFill="1" applyBorder="1" applyAlignment="1">
      <alignment horizontal="left" vertical="center" wrapText="1"/>
      <protection/>
    </xf>
    <xf numFmtId="9" fontId="3" fillId="0" borderId="12" xfId="389" applyNumberFormat="1" applyFont="1" applyFill="1" applyBorder="1" applyAlignment="1">
      <alignment horizontal="center" vertical="top" wrapText="1"/>
      <protection/>
    </xf>
    <xf numFmtId="0" fontId="3" fillId="33" borderId="54" xfId="389" applyFont="1" applyFill="1" applyBorder="1" applyAlignment="1">
      <alignment horizontal="left" vertical="center" wrapText="1"/>
      <protection/>
    </xf>
    <xf numFmtId="0" fontId="3" fillId="0" borderId="12" xfId="389" applyFont="1" applyFill="1" applyBorder="1" applyAlignment="1">
      <alignment horizontal="left" vertical="center" wrapText="1"/>
      <protection/>
    </xf>
    <xf numFmtId="0" fontId="3" fillId="0" borderId="27" xfId="389" applyFont="1" applyFill="1" applyBorder="1" applyAlignment="1">
      <alignment horizontal="left" vertical="center" wrapText="1"/>
      <protection/>
    </xf>
    <xf numFmtId="49" fontId="3" fillId="0" borderId="12" xfId="389" applyNumberFormat="1" applyFont="1" applyFill="1" applyBorder="1" applyAlignment="1">
      <alignment horizontal="center" vertical="center" wrapText="1"/>
      <protection/>
    </xf>
    <xf numFmtId="49" fontId="3" fillId="0" borderId="15" xfId="389" applyNumberFormat="1" applyFont="1" applyFill="1" applyBorder="1" applyAlignment="1">
      <alignment horizontal="center" vertical="center" wrapText="1"/>
      <protection/>
    </xf>
    <xf numFmtId="49" fontId="3" fillId="0" borderId="27" xfId="389" applyNumberFormat="1" applyFont="1" applyFill="1" applyBorder="1" applyAlignment="1">
      <alignment horizontal="center" vertical="center" wrapText="1"/>
      <protection/>
    </xf>
    <xf numFmtId="0" fontId="3" fillId="0" borderId="12" xfId="389" applyFont="1" applyFill="1" applyBorder="1" applyAlignment="1">
      <alignment horizontal="left" vertical="top" wrapText="1"/>
      <protection/>
    </xf>
    <xf numFmtId="0" fontId="3" fillId="0" borderId="27" xfId="389" applyFont="1" applyFill="1" applyBorder="1" applyAlignment="1">
      <alignment horizontal="left" vertical="top" wrapText="1"/>
      <protection/>
    </xf>
    <xf numFmtId="0" fontId="3" fillId="0" borderId="12" xfId="389" applyFont="1" applyFill="1" applyBorder="1" applyAlignment="1">
      <alignment vertical="top" wrapText="1"/>
      <protection/>
    </xf>
    <xf numFmtId="0" fontId="3" fillId="0" borderId="27" xfId="389" applyFont="1" applyFill="1" applyBorder="1" applyAlignment="1">
      <alignment vertical="top" wrapText="1"/>
      <protection/>
    </xf>
    <xf numFmtId="0" fontId="3" fillId="0" borderId="0" xfId="389" applyFont="1" applyFill="1" applyBorder="1" applyAlignment="1">
      <alignment horizontal="left" vertical="center" wrapText="1"/>
      <protection/>
    </xf>
    <xf numFmtId="0" fontId="3" fillId="0" borderId="12" xfId="389" applyFont="1" applyBorder="1" applyAlignment="1">
      <alignment vertical="top" wrapText="1"/>
      <protection/>
    </xf>
    <xf numFmtId="0" fontId="3" fillId="0" borderId="27" xfId="389" applyFont="1" applyBorder="1" applyAlignment="1">
      <alignment vertical="top" wrapText="1"/>
      <protection/>
    </xf>
    <xf numFmtId="0" fontId="3" fillId="0" borderId="42" xfId="389" applyFont="1" applyBorder="1" applyAlignment="1">
      <alignment vertical="top" wrapText="1"/>
      <protection/>
    </xf>
    <xf numFmtId="0" fontId="3" fillId="0" borderId="53" xfId="389" applyFont="1" applyBorder="1" applyAlignment="1">
      <alignment vertical="top" wrapText="1"/>
      <protection/>
    </xf>
    <xf numFmtId="0" fontId="8" fillId="0" borderId="55" xfId="389" applyFont="1" applyBorder="1" applyAlignment="1">
      <alignment horizontal="left" vertical="top" wrapText="1"/>
      <protection/>
    </xf>
    <xf numFmtId="0" fontId="3" fillId="0" borderId="0" xfId="389" applyFont="1" applyAlignment="1">
      <alignment horizontal="left" vertical="top" wrapText="1"/>
      <protection/>
    </xf>
    <xf numFmtId="0" fontId="3" fillId="0" borderId="0" xfId="389" applyFont="1" applyFill="1" applyBorder="1" applyAlignment="1">
      <alignment vertical="top"/>
      <protection/>
    </xf>
    <xf numFmtId="0" fontId="3" fillId="0" borderId="0" xfId="389" applyFont="1" applyFill="1" applyBorder="1" applyAlignment="1">
      <alignment horizontal="left" vertical="top" wrapText="1"/>
      <protection/>
    </xf>
    <xf numFmtId="0" fontId="8" fillId="0" borderId="56" xfId="389" applyFont="1" applyBorder="1" applyAlignment="1">
      <alignment horizontal="left" vertical="top" wrapText="1"/>
      <protection/>
    </xf>
    <xf numFmtId="0" fontId="8" fillId="0" borderId="37" xfId="389" applyFont="1" applyBorder="1" applyAlignment="1">
      <alignment horizontal="left" vertical="top" wrapText="1"/>
      <protection/>
    </xf>
    <xf numFmtId="0" fontId="3" fillId="40" borderId="12" xfId="389" applyFont="1" applyFill="1" applyBorder="1" applyAlignment="1">
      <alignment horizontal="center" vertical="center" wrapText="1"/>
      <protection/>
    </xf>
    <xf numFmtId="0" fontId="3" fillId="40" borderId="15" xfId="389" applyFont="1" applyFill="1" applyBorder="1" applyAlignment="1">
      <alignment horizontal="center" vertical="center" wrapText="1"/>
      <protection/>
    </xf>
    <xf numFmtId="0" fontId="3" fillId="40" borderId="27" xfId="389" applyFont="1" applyFill="1" applyBorder="1" applyAlignment="1">
      <alignment horizontal="center" vertical="center" wrapText="1"/>
      <protection/>
    </xf>
    <xf numFmtId="0" fontId="3" fillId="0" borderId="12" xfId="389" applyFont="1" applyFill="1" applyBorder="1" applyAlignment="1">
      <alignment vertical="center" wrapText="1"/>
      <protection/>
    </xf>
    <xf numFmtId="0" fontId="3" fillId="0" borderId="27" xfId="389" applyFont="1" applyFill="1" applyBorder="1" applyAlignment="1">
      <alignment vertical="center" wrapText="1"/>
      <protection/>
    </xf>
    <xf numFmtId="10" fontId="3" fillId="0" borderId="29" xfId="389" applyNumberFormat="1" applyFont="1" applyFill="1" applyBorder="1" applyAlignment="1">
      <alignment horizontal="center" vertical="center" wrapText="1"/>
      <protection/>
    </xf>
    <xf numFmtId="0" fontId="3" fillId="0" borderId="16" xfId="389" applyFont="1" applyFill="1" applyBorder="1" applyAlignment="1">
      <alignment horizontal="center" vertical="center" wrapText="1"/>
      <protection/>
    </xf>
    <xf numFmtId="0" fontId="3" fillId="0" borderId="34" xfId="389" applyFont="1" applyFill="1" applyBorder="1" applyAlignment="1">
      <alignment horizontal="center" vertical="center" wrapText="1"/>
      <protection/>
    </xf>
    <xf numFmtId="0" fontId="7" fillId="0" borderId="12" xfId="389" applyFont="1" applyFill="1" applyBorder="1" applyAlignment="1">
      <alignment horizontal="left" vertical="top" wrapText="1"/>
      <protection/>
    </xf>
    <xf numFmtId="0" fontId="7" fillId="0" borderId="15" xfId="389" applyFont="1" applyFill="1" applyBorder="1" applyAlignment="1">
      <alignment horizontal="left" vertical="top" wrapText="1"/>
      <protection/>
    </xf>
    <xf numFmtId="0" fontId="8" fillId="0" borderId="56" xfId="389" applyFont="1" applyFill="1" applyBorder="1" applyAlignment="1">
      <alignment horizontal="left" vertical="top" wrapText="1"/>
      <protection/>
    </xf>
    <xf numFmtId="0" fontId="8" fillId="0" borderId="37" xfId="389" applyFont="1" applyFill="1" applyBorder="1" applyAlignment="1">
      <alignment horizontal="left" vertical="top" wrapText="1"/>
      <protection/>
    </xf>
    <xf numFmtId="0" fontId="3" fillId="0" borderId="42" xfId="389" applyFont="1" applyFill="1" applyBorder="1" applyAlignment="1">
      <alignment horizontal="left" vertical="center" wrapText="1"/>
      <protection/>
    </xf>
    <xf numFmtId="0" fontId="3" fillId="0" borderId="53" xfId="389" applyFont="1" applyFill="1" applyBorder="1" applyAlignment="1">
      <alignment horizontal="left" vertical="center" wrapText="1"/>
      <protection/>
    </xf>
    <xf numFmtId="0" fontId="7" fillId="0" borderId="12" xfId="389" applyFont="1" applyBorder="1" applyAlignment="1">
      <alignment horizontal="left" vertical="top" wrapText="1"/>
      <protection/>
    </xf>
    <xf numFmtId="0" fontId="7" fillId="0" borderId="27" xfId="389" applyFont="1" applyBorder="1" applyAlignment="1">
      <alignment horizontal="left" vertical="top" wrapText="1"/>
      <protection/>
    </xf>
    <xf numFmtId="0" fontId="3" fillId="0" borderId="12" xfId="389" applyFont="1" applyFill="1" applyBorder="1" applyAlignment="1">
      <alignment horizontal="left" vertical="top" wrapText="1" indent="1"/>
      <protection/>
    </xf>
    <xf numFmtId="0" fontId="3" fillId="0" borderId="27" xfId="389" applyFont="1" applyFill="1" applyBorder="1" applyAlignment="1">
      <alignment horizontal="left" vertical="top" wrapText="1" indent="1"/>
      <protection/>
    </xf>
    <xf numFmtId="0" fontId="3" fillId="0" borderId="29" xfId="389" applyFont="1" applyFill="1" applyBorder="1" applyAlignment="1">
      <alignment horizontal="center" vertical="center" wrapText="1"/>
      <protection/>
    </xf>
    <xf numFmtId="0" fontId="3" fillId="0" borderId="39" xfId="389" applyFont="1" applyFill="1" applyBorder="1" applyAlignment="1">
      <alignment horizontal="center" vertical="center" wrapText="1"/>
      <protection/>
    </xf>
    <xf numFmtId="0" fontId="3" fillId="0" borderId="43" xfId="389" applyFont="1" applyFill="1" applyBorder="1" applyAlignment="1">
      <alignment horizontal="center" vertical="center" wrapText="1"/>
      <protection/>
    </xf>
    <xf numFmtId="0" fontId="3" fillId="0" borderId="57" xfId="389" applyFont="1" applyFill="1" applyBorder="1" applyAlignment="1">
      <alignment horizontal="center" vertical="center" wrapText="1"/>
      <protection/>
    </xf>
    <xf numFmtId="0" fontId="7" fillId="0" borderId="13" xfId="389" applyFont="1" applyBorder="1" applyAlignment="1">
      <alignment horizontal="left" vertical="top" wrapText="1"/>
      <protection/>
    </xf>
    <xf numFmtId="0" fontId="7" fillId="0" borderId="14" xfId="389" applyFont="1" applyBorder="1" applyAlignment="1">
      <alignment horizontal="left" vertical="top" wrapText="1"/>
      <protection/>
    </xf>
    <xf numFmtId="0" fontId="3" fillId="0" borderId="16" xfId="389" applyFont="1" applyBorder="1" applyAlignment="1">
      <alignment horizontal="center" vertical="center" wrapText="1"/>
      <protection/>
    </xf>
    <xf numFmtId="0" fontId="3" fillId="0" borderId="34" xfId="389" applyFont="1" applyBorder="1" applyAlignment="1">
      <alignment horizontal="center" vertical="center" wrapText="1"/>
      <protection/>
    </xf>
    <xf numFmtId="0" fontId="3" fillId="0" borderId="12" xfId="389" applyFont="1" applyBorder="1" applyAlignment="1">
      <alignment horizontal="center" vertical="top" wrapText="1"/>
      <protection/>
    </xf>
    <xf numFmtId="0" fontId="3" fillId="0" borderId="15" xfId="389" applyFont="1" applyBorder="1" applyAlignment="1">
      <alignment horizontal="center" vertical="top" wrapText="1"/>
      <protection/>
    </xf>
    <xf numFmtId="0" fontId="3" fillId="0" borderId="27" xfId="389" applyFont="1" applyBorder="1" applyAlignment="1">
      <alignment horizontal="center" vertical="top" wrapText="1"/>
      <protection/>
    </xf>
    <xf numFmtId="0" fontId="3" fillId="0" borderId="36" xfId="389" applyFont="1" applyBorder="1" applyAlignment="1">
      <alignment horizontal="left" vertical="top" wrapText="1"/>
      <protection/>
    </xf>
    <xf numFmtId="0" fontId="3" fillId="0" borderId="50" xfId="389" applyFont="1" applyBorder="1" applyAlignment="1">
      <alignment horizontal="left" vertical="top" wrapText="1"/>
      <protection/>
    </xf>
    <xf numFmtId="0" fontId="3" fillId="0" borderId="11" xfId="389" applyFont="1" applyBorder="1" applyAlignment="1">
      <alignment horizontal="left" vertical="top" wrapText="1"/>
      <protection/>
    </xf>
    <xf numFmtId="0" fontId="3" fillId="0" borderId="51" xfId="389" applyFont="1" applyBorder="1" applyAlignment="1">
      <alignment horizontal="left" vertical="top" wrapText="1"/>
      <protection/>
    </xf>
    <xf numFmtId="0" fontId="7" fillId="0" borderId="12" xfId="389" applyFont="1" applyFill="1" applyBorder="1" applyAlignment="1">
      <alignment horizontal="center" vertical="top" wrapText="1"/>
      <protection/>
    </xf>
    <xf numFmtId="0" fontId="7" fillId="0" borderId="15" xfId="389" applyFont="1" applyFill="1" applyBorder="1" applyAlignment="1">
      <alignment horizontal="center" vertical="top" wrapText="1"/>
      <protection/>
    </xf>
    <xf numFmtId="0" fontId="7" fillId="0" borderId="27" xfId="389" applyFont="1" applyFill="1" applyBorder="1" applyAlignment="1">
      <alignment horizontal="center" vertical="top" wrapText="1"/>
      <protection/>
    </xf>
    <xf numFmtId="164" fontId="3" fillId="0" borderId="12" xfId="389" applyNumberFormat="1" applyFont="1" applyFill="1" applyBorder="1" applyAlignment="1">
      <alignment horizontal="center" vertical="center" wrapText="1"/>
      <protection/>
    </xf>
    <xf numFmtId="164" fontId="3" fillId="0" borderId="15" xfId="389" applyNumberFormat="1" applyFont="1" applyFill="1" applyBorder="1" applyAlignment="1">
      <alignment horizontal="center" vertical="center" wrapText="1"/>
      <protection/>
    </xf>
    <xf numFmtId="164" fontId="3" fillId="0" borderId="27" xfId="389" applyNumberFormat="1" applyFont="1" applyFill="1" applyBorder="1" applyAlignment="1">
      <alignment horizontal="center" vertical="center" wrapText="1"/>
      <protection/>
    </xf>
    <xf numFmtId="0" fontId="3" fillId="0" borderId="12" xfId="389" applyFont="1" applyBorder="1" applyAlignment="1">
      <alignment horizontal="left" vertical="top" wrapText="1"/>
      <protection/>
    </xf>
    <xf numFmtId="0" fontId="3" fillId="0" borderId="27" xfId="389" applyFont="1" applyBorder="1" applyAlignment="1">
      <alignment horizontal="left" vertical="top" wrapText="1"/>
      <protection/>
    </xf>
    <xf numFmtId="0" fontId="8" fillId="0" borderId="42" xfId="389" applyFont="1" applyBorder="1" applyAlignment="1">
      <alignment horizontal="left" vertical="top"/>
      <protection/>
    </xf>
    <xf numFmtId="0" fontId="8" fillId="0" borderId="47" xfId="389" applyFont="1" applyBorder="1" applyAlignment="1">
      <alignment horizontal="left" vertical="top"/>
      <protection/>
    </xf>
    <xf numFmtId="0" fontId="6" fillId="0" borderId="42" xfId="389" applyFont="1" applyBorder="1" applyAlignment="1">
      <alignment horizontal="center" vertical="center" wrapText="1"/>
      <protection/>
    </xf>
    <xf numFmtId="0" fontId="6" fillId="0" borderId="47" xfId="389" applyFont="1" applyBorder="1" applyAlignment="1">
      <alignment horizontal="center" vertical="center" wrapText="1"/>
      <protection/>
    </xf>
    <xf numFmtId="0" fontId="6" fillId="0" borderId="53" xfId="389" applyFont="1" applyBorder="1" applyAlignment="1">
      <alignment horizontal="center" vertical="center" wrapText="1"/>
      <protection/>
    </xf>
    <xf numFmtId="0" fontId="3" fillId="0" borderId="58" xfId="389" applyFont="1" applyFill="1" applyBorder="1" applyAlignment="1">
      <alignment horizontal="center" vertical="center" wrapText="1"/>
      <protection/>
    </xf>
    <xf numFmtId="0" fontId="3" fillId="0" borderId="0" xfId="389" applyFont="1" applyFill="1" applyBorder="1" applyAlignment="1">
      <alignment horizontal="center" vertical="center" wrapText="1"/>
      <protection/>
    </xf>
    <xf numFmtId="0" fontId="3" fillId="0" borderId="59" xfId="389" applyFont="1" applyFill="1" applyBorder="1" applyAlignment="1">
      <alignment horizontal="center" vertical="center" wrapText="1"/>
      <protection/>
    </xf>
    <xf numFmtId="0" fontId="3" fillId="0" borderId="29" xfId="389" applyBorder="1" applyAlignment="1">
      <alignment horizontal="left" vertical="top" wrapText="1"/>
      <protection/>
    </xf>
    <xf numFmtId="0" fontId="3" fillId="0" borderId="34" xfId="389" applyBorder="1" applyAlignment="1">
      <alignment horizontal="left" vertical="top" wrapText="1"/>
      <protection/>
    </xf>
    <xf numFmtId="0" fontId="3" fillId="0" borderId="42" xfId="389" applyFont="1" applyBorder="1" applyAlignment="1">
      <alignment horizontal="left" vertical="top" wrapText="1"/>
      <protection/>
    </xf>
    <xf numFmtId="0" fontId="3" fillId="0" borderId="53" xfId="389" applyFont="1" applyBorder="1" applyAlignment="1">
      <alignment horizontal="left" vertical="top" wrapText="1"/>
      <protection/>
    </xf>
    <xf numFmtId="0" fontId="7" fillId="0" borderId="12" xfId="389" applyFont="1" applyFill="1" applyBorder="1" applyAlignment="1">
      <alignment horizontal="center" vertical="center" wrapText="1"/>
      <protection/>
    </xf>
    <xf numFmtId="0" fontId="7" fillId="0" borderId="15" xfId="389" applyFont="1" applyFill="1" applyBorder="1" applyAlignment="1">
      <alignment horizontal="center" vertical="center" wrapText="1"/>
      <protection/>
    </xf>
    <xf numFmtId="0" fontId="7" fillId="0" borderId="27" xfId="389" applyFont="1" applyFill="1" applyBorder="1" applyAlignment="1">
      <alignment horizontal="center" vertical="center" wrapText="1"/>
      <protection/>
    </xf>
    <xf numFmtId="0" fontId="3" fillId="0" borderId="60" xfId="389" applyFont="1" applyBorder="1" applyAlignment="1">
      <alignment horizontal="left" vertical="top"/>
      <protection/>
    </xf>
    <xf numFmtId="0" fontId="3" fillId="0" borderId="61" xfId="389" applyBorder="1" applyAlignment="1">
      <alignment horizontal="left" vertical="top"/>
      <protection/>
    </xf>
    <xf numFmtId="0" fontId="7" fillId="0" borderId="60" xfId="389" applyFont="1" applyBorder="1" applyAlignment="1">
      <alignment horizontal="center" vertical="top" wrapText="1"/>
      <protection/>
    </xf>
    <xf numFmtId="0" fontId="7" fillId="0" borderId="62" xfId="389" applyFont="1" applyBorder="1" applyAlignment="1">
      <alignment horizontal="center" vertical="top" wrapText="1"/>
      <protection/>
    </xf>
    <xf numFmtId="0" fontId="7" fillId="0" borderId="61" xfId="389" applyFont="1" applyBorder="1" applyAlignment="1">
      <alignment horizontal="center" vertical="top" wrapText="1"/>
      <protection/>
    </xf>
    <xf numFmtId="0" fontId="10" fillId="33" borderId="63" xfId="389" applyFont="1" applyFill="1" applyBorder="1" applyAlignment="1">
      <alignment horizontal="left" vertical="top" wrapText="1"/>
      <protection/>
    </xf>
    <xf numFmtId="0" fontId="10" fillId="33" borderId="54" xfId="389" applyFont="1" applyFill="1" applyBorder="1" applyAlignment="1">
      <alignment horizontal="left" vertical="top" wrapText="1"/>
      <protection/>
    </xf>
    <xf numFmtId="0" fontId="10" fillId="33" borderId="28" xfId="389" applyFont="1" applyFill="1" applyBorder="1" applyAlignment="1">
      <alignment horizontal="left" vertical="top" wrapText="1"/>
      <protection/>
    </xf>
    <xf numFmtId="0" fontId="3" fillId="42" borderId="60" xfId="389" applyFill="1" applyBorder="1" applyAlignment="1">
      <alignment vertical="top" wrapText="1"/>
      <protection/>
    </xf>
    <xf numFmtId="0" fontId="3" fillId="0" borderId="29" xfId="389" applyBorder="1" applyAlignment="1">
      <alignment vertical="top" wrapText="1"/>
      <protection/>
    </xf>
    <xf numFmtId="0" fontId="6" fillId="42" borderId="62" xfId="389" applyFont="1" applyFill="1" applyBorder="1" applyAlignment="1">
      <alignment horizontal="center" vertical="center" wrapText="1"/>
      <protection/>
    </xf>
    <xf numFmtId="0" fontId="3" fillId="0" borderId="62" xfId="389" applyBorder="1" applyAlignment="1">
      <alignment horizontal="center" vertical="center" wrapText="1"/>
      <protection/>
    </xf>
    <xf numFmtId="0" fontId="6" fillId="42" borderId="16" xfId="389" applyFont="1" applyFill="1" applyBorder="1" applyAlignment="1">
      <alignment horizontal="center" vertical="center" wrapText="1"/>
      <protection/>
    </xf>
    <xf numFmtId="0" fontId="3" fillId="0" borderId="16" xfId="389" applyBorder="1" applyAlignment="1">
      <alignment horizontal="center" vertical="center" wrapText="1"/>
      <protection/>
    </xf>
    <xf numFmtId="0" fontId="6" fillId="42" borderId="64" xfId="389" applyFont="1" applyFill="1" applyBorder="1" applyAlignment="1">
      <alignment horizontal="center" vertical="center" wrapText="1"/>
      <protection/>
    </xf>
    <xf numFmtId="0" fontId="23" fillId="0" borderId="17" xfId="389" applyFont="1" applyBorder="1" applyAlignment="1">
      <alignment horizontal="center" vertical="center" wrapText="1"/>
      <protection/>
    </xf>
    <xf numFmtId="0" fontId="23" fillId="0" borderId="19" xfId="389" applyFont="1" applyBorder="1" applyAlignment="1">
      <alignment horizontal="center" vertical="center" wrapText="1"/>
      <protection/>
    </xf>
    <xf numFmtId="0" fontId="3" fillId="0" borderId="13" xfId="389" applyFont="1" applyFill="1" applyBorder="1" applyAlignment="1">
      <alignment horizontal="left" vertical="top" wrapText="1"/>
      <protection/>
    </xf>
    <xf numFmtId="0" fontId="3" fillId="0" borderId="41" xfId="389" applyFont="1" applyFill="1" applyBorder="1" applyAlignment="1">
      <alignment horizontal="left" vertical="top" wrapText="1"/>
      <protection/>
    </xf>
    <xf numFmtId="43" fontId="16" fillId="0" borderId="16" xfId="44" applyFont="1" applyBorder="1" applyAlignment="1">
      <alignment horizontal="center" wrapText="1"/>
    </xf>
    <xf numFmtId="0" fontId="5" fillId="42" borderId="23" xfId="391" applyFont="1" applyFill="1" applyBorder="1" applyAlignment="1">
      <alignment horizontal="left"/>
      <protection/>
    </xf>
    <xf numFmtId="0" fontId="5" fillId="42" borderId="0" xfId="391" applyFont="1" applyFill="1" applyBorder="1" applyAlignment="1">
      <alignment horizontal="left"/>
      <protection/>
    </xf>
    <xf numFmtId="0" fontId="5" fillId="42" borderId="24" xfId="391" applyFont="1" applyFill="1" applyBorder="1" applyAlignment="1">
      <alignment horizontal="left"/>
      <protection/>
    </xf>
  </cellXfs>
  <cellStyles count="3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2 6" xfId="50"/>
    <cellStyle name="Comma 2 7" xfId="51"/>
    <cellStyle name="Comma 2 8" xfId="52"/>
    <cellStyle name="Comma 2 9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5 3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10" xfId="74"/>
    <cellStyle name="Normal 10 2" xfId="75"/>
    <cellStyle name="Normal 100" xfId="76"/>
    <cellStyle name="Normal 101" xfId="77"/>
    <cellStyle name="Normal 102" xfId="78"/>
    <cellStyle name="Normal 103" xfId="79"/>
    <cellStyle name="Normal 104" xfId="80"/>
    <cellStyle name="Normal 105" xfId="81"/>
    <cellStyle name="Normal 106" xfId="82"/>
    <cellStyle name="Normal 107" xfId="83"/>
    <cellStyle name="Normal 108" xfId="84"/>
    <cellStyle name="Normal 109" xfId="85"/>
    <cellStyle name="Normal 11" xfId="86"/>
    <cellStyle name="Normal 110" xfId="87"/>
    <cellStyle name="Normal 111" xfId="88"/>
    <cellStyle name="Normal 112" xfId="89"/>
    <cellStyle name="Normal 113" xfId="90"/>
    <cellStyle name="Normal 114" xfId="91"/>
    <cellStyle name="Normal 115" xfId="92"/>
    <cellStyle name="Normal 116" xfId="93"/>
    <cellStyle name="Normal 117" xfId="94"/>
    <cellStyle name="Normal 118" xfId="95"/>
    <cellStyle name="Normal 119" xfId="96"/>
    <cellStyle name="Normal 12" xfId="97"/>
    <cellStyle name="Normal 120" xfId="98"/>
    <cellStyle name="Normal 121" xfId="99"/>
    <cellStyle name="Normal 122" xfId="100"/>
    <cellStyle name="Normal 123" xfId="101"/>
    <cellStyle name="Normal 124" xfId="102"/>
    <cellStyle name="Normal 125" xfId="103"/>
    <cellStyle name="Normal 126" xfId="104"/>
    <cellStyle name="Normal 127" xfId="105"/>
    <cellStyle name="Normal 128" xfId="106"/>
    <cellStyle name="Normal 129" xfId="107"/>
    <cellStyle name="Normal 13" xfId="108"/>
    <cellStyle name="Normal 130" xfId="109"/>
    <cellStyle name="Normal 131" xfId="110"/>
    <cellStyle name="Normal 132" xfId="111"/>
    <cellStyle name="Normal 133" xfId="112"/>
    <cellStyle name="Normal 134" xfId="113"/>
    <cellStyle name="Normal 135" xfId="114"/>
    <cellStyle name="Normal 136" xfId="115"/>
    <cellStyle name="Normal 137" xfId="116"/>
    <cellStyle name="Normal 138" xfId="117"/>
    <cellStyle name="Normal 139" xfId="118"/>
    <cellStyle name="Normal 14" xfId="119"/>
    <cellStyle name="Normal 140" xfId="120"/>
    <cellStyle name="Normal 141" xfId="121"/>
    <cellStyle name="Normal 142" xfId="122"/>
    <cellStyle name="Normal 143" xfId="123"/>
    <cellStyle name="Normal 144" xfId="124"/>
    <cellStyle name="Normal 145" xfId="125"/>
    <cellStyle name="Normal 146" xfId="126"/>
    <cellStyle name="Normal 147" xfId="127"/>
    <cellStyle name="Normal 148" xfId="128"/>
    <cellStyle name="Normal 149" xfId="129"/>
    <cellStyle name="Normal 15" xfId="130"/>
    <cellStyle name="Normal 150" xfId="131"/>
    <cellStyle name="Normal 151" xfId="132"/>
    <cellStyle name="Normal 152" xfId="133"/>
    <cellStyle name="Normal 153" xfId="134"/>
    <cellStyle name="Normal 154" xfId="135"/>
    <cellStyle name="Normal 155" xfId="136"/>
    <cellStyle name="Normal 156" xfId="137"/>
    <cellStyle name="Normal 157" xfId="138"/>
    <cellStyle name="Normal 158" xfId="139"/>
    <cellStyle name="Normal 159" xfId="140"/>
    <cellStyle name="Normal 16" xfId="141"/>
    <cellStyle name="Normal 160" xfId="142"/>
    <cellStyle name="Normal 161" xfId="143"/>
    <cellStyle name="Normal 162" xfId="144"/>
    <cellStyle name="Normal 163" xfId="145"/>
    <cellStyle name="Normal 164" xfId="146"/>
    <cellStyle name="Normal 165" xfId="147"/>
    <cellStyle name="Normal 166" xfId="148"/>
    <cellStyle name="Normal 167" xfId="149"/>
    <cellStyle name="Normal 168" xfId="150"/>
    <cellStyle name="Normal 169" xfId="151"/>
    <cellStyle name="Normal 17" xfId="152"/>
    <cellStyle name="Normal 170" xfId="153"/>
    <cellStyle name="Normal 171" xfId="154"/>
    <cellStyle name="Normal 172" xfId="155"/>
    <cellStyle name="Normal 173" xfId="156"/>
    <cellStyle name="Normal 174" xfId="157"/>
    <cellStyle name="Normal 175" xfId="158"/>
    <cellStyle name="Normal 176" xfId="159"/>
    <cellStyle name="Normal 177" xfId="160"/>
    <cellStyle name="Normal 178" xfId="161"/>
    <cellStyle name="Normal 179" xfId="162"/>
    <cellStyle name="Normal 18" xfId="163"/>
    <cellStyle name="Normal 180" xfId="164"/>
    <cellStyle name="Normal 181" xfId="165"/>
    <cellStyle name="Normal 182" xfId="166"/>
    <cellStyle name="Normal 183" xfId="167"/>
    <cellStyle name="Normal 184" xfId="168"/>
    <cellStyle name="Normal 185" xfId="169"/>
    <cellStyle name="Normal 186" xfId="170"/>
    <cellStyle name="Normal 187" xfId="171"/>
    <cellStyle name="Normal 188" xfId="172"/>
    <cellStyle name="Normal 189" xfId="173"/>
    <cellStyle name="Normal 19" xfId="174"/>
    <cellStyle name="Normal 190" xfId="175"/>
    <cellStyle name="Normal 191" xfId="176"/>
    <cellStyle name="Normal 192" xfId="177"/>
    <cellStyle name="Normal 193" xfId="178"/>
    <cellStyle name="Normal 194" xfId="179"/>
    <cellStyle name="Normal 195" xfId="180"/>
    <cellStyle name="Normal 196" xfId="181"/>
    <cellStyle name="Normal 197" xfId="182"/>
    <cellStyle name="Normal 198" xfId="183"/>
    <cellStyle name="Normal 199" xfId="184"/>
    <cellStyle name="Normal 2" xfId="185"/>
    <cellStyle name="Normal 2 2" xfId="186"/>
    <cellStyle name="Normal 2 2 2" xfId="187"/>
    <cellStyle name="Normal 2 2 3" xfId="188"/>
    <cellStyle name="Normal 2 2 4" xfId="189"/>
    <cellStyle name="Normal 2 3" xfId="190"/>
    <cellStyle name="Normal 2 3 2" xfId="191"/>
    <cellStyle name="Normal 2 4" xfId="192"/>
    <cellStyle name="Normal 2 4 2" xfId="193"/>
    <cellStyle name="Normal 2 5" xfId="194"/>
    <cellStyle name="Normal 2_AEDG50_HotelSmall_Inputs" xfId="195"/>
    <cellStyle name="Normal 20" xfId="196"/>
    <cellStyle name="Normal 200" xfId="197"/>
    <cellStyle name="Normal 201" xfId="198"/>
    <cellStyle name="Normal 202" xfId="199"/>
    <cellStyle name="Normal 203" xfId="200"/>
    <cellStyle name="Normal 204" xfId="201"/>
    <cellStyle name="Normal 205" xfId="202"/>
    <cellStyle name="Normal 206" xfId="203"/>
    <cellStyle name="Normal 207" xfId="204"/>
    <cellStyle name="Normal 208" xfId="205"/>
    <cellStyle name="Normal 209" xfId="206"/>
    <cellStyle name="Normal 21" xfId="207"/>
    <cellStyle name="Normal 210" xfId="208"/>
    <cellStyle name="Normal 211" xfId="209"/>
    <cellStyle name="Normal 212" xfId="210"/>
    <cellStyle name="Normal 213" xfId="211"/>
    <cellStyle name="Normal 214" xfId="212"/>
    <cellStyle name="Normal 215" xfId="213"/>
    <cellStyle name="Normal 216" xfId="214"/>
    <cellStyle name="Normal 217" xfId="215"/>
    <cellStyle name="Normal 218" xfId="216"/>
    <cellStyle name="Normal 219" xfId="217"/>
    <cellStyle name="Normal 22" xfId="218"/>
    <cellStyle name="Normal 220" xfId="219"/>
    <cellStyle name="Normal 221" xfId="220"/>
    <cellStyle name="Normal 222" xfId="221"/>
    <cellStyle name="Normal 223" xfId="222"/>
    <cellStyle name="Normal 224" xfId="223"/>
    <cellStyle name="Normal 225" xfId="224"/>
    <cellStyle name="Normal 226" xfId="225"/>
    <cellStyle name="Normal 227" xfId="226"/>
    <cellStyle name="Normal 228" xfId="227"/>
    <cellStyle name="Normal 229" xfId="228"/>
    <cellStyle name="Normal 23" xfId="229"/>
    <cellStyle name="Normal 230" xfId="230"/>
    <cellStyle name="Normal 231" xfId="231"/>
    <cellStyle name="Normal 232" xfId="232"/>
    <cellStyle name="Normal 233" xfId="233"/>
    <cellStyle name="Normal 234" xfId="234"/>
    <cellStyle name="Normal 235" xfId="235"/>
    <cellStyle name="Normal 236" xfId="236"/>
    <cellStyle name="Normal 237" xfId="237"/>
    <cellStyle name="Normal 238" xfId="238"/>
    <cellStyle name="Normal 239" xfId="239"/>
    <cellStyle name="Normal 24" xfId="240"/>
    <cellStyle name="Normal 240" xfId="241"/>
    <cellStyle name="Normal 241" xfId="242"/>
    <cellStyle name="Normal 242" xfId="243"/>
    <cellStyle name="Normal 243" xfId="244"/>
    <cellStyle name="Normal 244" xfId="245"/>
    <cellStyle name="Normal 245" xfId="246"/>
    <cellStyle name="Normal 246" xfId="247"/>
    <cellStyle name="Normal 247" xfId="248"/>
    <cellStyle name="Normal 248" xfId="249"/>
    <cellStyle name="Normal 249" xfId="250"/>
    <cellStyle name="Normal 25" xfId="251"/>
    <cellStyle name="Normal 250" xfId="252"/>
    <cellStyle name="Normal 251" xfId="253"/>
    <cellStyle name="Normal 252" xfId="254"/>
    <cellStyle name="Normal 253" xfId="255"/>
    <cellStyle name="Normal 254" xfId="256"/>
    <cellStyle name="Normal 255" xfId="257"/>
    <cellStyle name="Normal 256" xfId="258"/>
    <cellStyle name="Normal 256 2" xfId="259"/>
    <cellStyle name="Normal 257" xfId="260"/>
    <cellStyle name="Normal 257 2" xfId="261"/>
    <cellStyle name="Normal 258" xfId="262"/>
    <cellStyle name="Normal 258 2" xfId="263"/>
    <cellStyle name="Normal 259" xfId="264"/>
    <cellStyle name="Normal 259 2" xfId="265"/>
    <cellStyle name="Normal 26" xfId="266"/>
    <cellStyle name="Normal 260" xfId="267"/>
    <cellStyle name="Normal 260 2" xfId="268"/>
    <cellStyle name="Normal 261" xfId="269"/>
    <cellStyle name="Normal 262" xfId="270"/>
    <cellStyle name="Normal 263" xfId="271"/>
    <cellStyle name="Normal 264" xfId="272"/>
    <cellStyle name="Normal 265" xfId="273"/>
    <cellStyle name="Normal 265 2" xfId="274"/>
    <cellStyle name="Normal 265 3" xfId="275"/>
    <cellStyle name="Normal 266" xfId="276"/>
    <cellStyle name="Normal 266 2" xfId="277"/>
    <cellStyle name="Normal 266 3" xfId="278"/>
    <cellStyle name="Normal 267" xfId="279"/>
    <cellStyle name="Normal 267 2" xfId="280"/>
    <cellStyle name="Normal 268" xfId="281"/>
    <cellStyle name="Normal 268 2" xfId="282"/>
    <cellStyle name="Normal 269" xfId="283"/>
    <cellStyle name="Normal 269 2" xfId="284"/>
    <cellStyle name="Normal 27" xfId="285"/>
    <cellStyle name="Normal 270" xfId="286"/>
    <cellStyle name="Normal 270 2" xfId="287"/>
    <cellStyle name="Normal 271" xfId="288"/>
    <cellStyle name="Normal 272" xfId="289"/>
    <cellStyle name="Normal 273" xfId="290"/>
    <cellStyle name="Normal 274" xfId="291"/>
    <cellStyle name="Normal 275" xfId="292"/>
    <cellStyle name="Normal 276" xfId="293"/>
    <cellStyle name="Normal 277" xfId="294"/>
    <cellStyle name="Normal 278" xfId="295"/>
    <cellStyle name="Normal 279" xfId="296"/>
    <cellStyle name="Normal 28" xfId="297"/>
    <cellStyle name="Normal 280" xfId="298"/>
    <cellStyle name="Normal 281" xfId="299"/>
    <cellStyle name="Normal 29" xfId="300"/>
    <cellStyle name="Normal 3" xfId="301"/>
    <cellStyle name="Normal 3 2" xfId="302"/>
    <cellStyle name="Normal 3 2 2" xfId="303"/>
    <cellStyle name="Normal 3 2 2 2" xfId="304"/>
    <cellStyle name="Normal 3 3" xfId="305"/>
    <cellStyle name="Normal 3 3 2" xfId="306"/>
    <cellStyle name="Normal 3 4" xfId="307"/>
    <cellStyle name="Normal 30" xfId="308"/>
    <cellStyle name="Normal 31" xfId="309"/>
    <cellStyle name="Normal 32" xfId="310"/>
    <cellStyle name="Normal 33" xfId="311"/>
    <cellStyle name="Normal 34" xfId="312"/>
    <cellStyle name="Normal 35" xfId="313"/>
    <cellStyle name="Normal 36" xfId="314"/>
    <cellStyle name="Normal 37" xfId="315"/>
    <cellStyle name="Normal 38" xfId="316"/>
    <cellStyle name="Normal 39" xfId="317"/>
    <cellStyle name="Normal 4" xfId="318"/>
    <cellStyle name="Normal 4 2" xfId="319"/>
    <cellStyle name="Normal 4 3" xfId="320"/>
    <cellStyle name="Normal 4 4" xfId="321"/>
    <cellStyle name="Normal 40" xfId="322"/>
    <cellStyle name="Normal 41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0" xfId="333"/>
    <cellStyle name="Normal 51" xfId="334"/>
    <cellStyle name="Normal 52" xfId="335"/>
    <cellStyle name="Normal 53" xfId="336"/>
    <cellStyle name="Normal 54" xfId="337"/>
    <cellStyle name="Normal 55" xfId="338"/>
    <cellStyle name="Normal 56" xfId="339"/>
    <cellStyle name="Normal 57" xfId="340"/>
    <cellStyle name="Normal 58" xfId="341"/>
    <cellStyle name="Normal 59" xfId="342"/>
    <cellStyle name="Normal 6" xfId="343"/>
    <cellStyle name="Normal 60" xfId="344"/>
    <cellStyle name="Normal 61" xfId="345"/>
    <cellStyle name="Normal 62" xfId="346"/>
    <cellStyle name="Normal 63" xfId="347"/>
    <cellStyle name="Normal 64" xfId="348"/>
    <cellStyle name="Normal 65" xfId="349"/>
    <cellStyle name="Normal 66" xfId="350"/>
    <cellStyle name="Normal 67" xfId="351"/>
    <cellStyle name="Normal 68" xfId="352"/>
    <cellStyle name="Normal 69" xfId="353"/>
    <cellStyle name="Normal 7" xfId="354"/>
    <cellStyle name="Normal 70" xfId="355"/>
    <cellStyle name="Normal 71" xfId="356"/>
    <cellStyle name="Normal 72" xfId="357"/>
    <cellStyle name="Normal 73" xfId="358"/>
    <cellStyle name="Normal 74" xfId="359"/>
    <cellStyle name="Normal 75" xfId="360"/>
    <cellStyle name="Normal 76" xfId="361"/>
    <cellStyle name="Normal 77" xfId="362"/>
    <cellStyle name="Normal 78" xfId="363"/>
    <cellStyle name="Normal 79" xfId="364"/>
    <cellStyle name="Normal 8" xfId="365"/>
    <cellStyle name="Normal 80" xfId="366"/>
    <cellStyle name="Normal 81" xfId="367"/>
    <cellStyle name="Normal 82" xfId="368"/>
    <cellStyle name="Normal 83" xfId="369"/>
    <cellStyle name="Normal 84" xfId="370"/>
    <cellStyle name="Normal 85" xfId="371"/>
    <cellStyle name="Normal 86" xfId="372"/>
    <cellStyle name="Normal 87" xfId="373"/>
    <cellStyle name="Normal 88" xfId="374"/>
    <cellStyle name="Normal 89" xfId="375"/>
    <cellStyle name="Normal 9" xfId="376"/>
    <cellStyle name="Normal 9 3" xfId="377"/>
    <cellStyle name="Normal 9 3 2" xfId="378"/>
    <cellStyle name="Normal 90" xfId="379"/>
    <cellStyle name="Normal 91" xfId="380"/>
    <cellStyle name="Normal 92" xfId="381"/>
    <cellStyle name="Normal 93" xfId="382"/>
    <cellStyle name="Normal 94" xfId="383"/>
    <cellStyle name="Normal 95" xfId="384"/>
    <cellStyle name="Normal 96" xfId="385"/>
    <cellStyle name="Normal 97" xfId="386"/>
    <cellStyle name="Normal 98" xfId="387"/>
    <cellStyle name="Normal 99" xfId="388"/>
    <cellStyle name="Normal_Prototype_Scorecard-LgOffice-2008-03-13" xfId="389"/>
    <cellStyle name="Normal_Prototype_Scorecard-LgOffice-2008-03-13 2" xfId="390"/>
    <cellStyle name="Normal_Schedules_Trans" xfId="391"/>
    <cellStyle name="Note" xfId="392"/>
    <cellStyle name="Note 2" xfId="393"/>
    <cellStyle name="Output" xfId="394"/>
    <cellStyle name="Percent" xfId="395"/>
    <cellStyle name="Percent 2" xfId="396"/>
    <cellStyle name="Percent 2 2" xfId="397"/>
    <cellStyle name="Percent 2 3" xfId="398"/>
    <cellStyle name="Percent 2 4" xfId="399"/>
    <cellStyle name="Percent 2 5" xfId="400"/>
    <cellStyle name="Percent 2 6" xfId="401"/>
    <cellStyle name="Percent 2 7" xfId="402"/>
    <cellStyle name="Percent 2 8" xfId="403"/>
    <cellStyle name="Percent 3" xfId="404"/>
    <cellStyle name="Percent 4" xfId="405"/>
    <cellStyle name="Percent 5" xfId="406"/>
    <cellStyle name="Percent 6" xfId="407"/>
    <cellStyle name="Title" xfId="408"/>
    <cellStyle name="Total" xfId="409"/>
    <cellStyle name="Warning Text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6625"/>
          <c:w val="0.886"/>
          <c:h val="0.727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Schedules!$E$37:$AB$37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51160186"/>
        <c:axId val="57788491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Schedules!$E$33:$AB$33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50334372"/>
        <c:axId val="50356165"/>
      </c:barChart>
      <c:catAx>
        <c:axId val="5116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8491"/>
        <c:crosses val="autoZero"/>
        <c:auto val="1"/>
        <c:lblOffset val="100"/>
        <c:tickLblSkip val="2"/>
        <c:noMultiLvlLbl val="0"/>
      </c:catAx>
      <c:valAx>
        <c:axId val="577884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0186"/>
        <c:crossesAt val="1"/>
        <c:crossBetween val="between"/>
        <c:dispUnits/>
        <c:majorUnit val="0.2"/>
      </c:valAx>
      <c:catAx>
        <c:axId val="50334372"/>
        <c:scaling>
          <c:orientation val="minMax"/>
        </c:scaling>
        <c:axPos val="b"/>
        <c:delete val="1"/>
        <c:majorTickMark val="out"/>
        <c:minorTickMark val="none"/>
        <c:tickLblPos val="nextTo"/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437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"/>
          <c:y val="0.0115"/>
          <c:w val="0.416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695"/>
          <c:w val="0.88525"/>
          <c:h val="0.7267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Schedules!$E$30:$AB$30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</c:v>
                </c:pt>
                <c:pt idx="7">
                  <c:v>0.11</c:v>
                </c:pt>
                <c:pt idx="8">
                  <c:v>0.15</c:v>
                </c:pt>
                <c:pt idx="9">
                  <c:v>0.21</c:v>
                </c:pt>
                <c:pt idx="10">
                  <c:v>0.19</c:v>
                </c:pt>
                <c:pt idx="11">
                  <c:v>0.23</c:v>
                </c:pt>
                <c:pt idx="12">
                  <c:v>0.2</c:v>
                </c:pt>
                <c:pt idx="13">
                  <c:v>0.19</c:v>
                </c:pt>
                <c:pt idx="14">
                  <c:v>0.15</c:v>
                </c:pt>
                <c:pt idx="15">
                  <c:v>0.13</c:v>
                </c:pt>
                <c:pt idx="16">
                  <c:v>0.14</c:v>
                </c:pt>
                <c:pt idx="17">
                  <c:v>0.07</c:v>
                </c:pt>
                <c:pt idx="18">
                  <c:v>0.07</c:v>
                </c:pt>
                <c:pt idx="19">
                  <c:v>0.07</c:v>
                </c:pt>
                <c:pt idx="20">
                  <c:v>0.07</c:v>
                </c:pt>
                <c:pt idx="21">
                  <c:v>0.09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103"/>
        <c:axId val="61860750"/>
        <c:axId val="19875839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4664824"/>
        <c:axId val="66439097"/>
      </c:barChart>
      <c:catAx>
        <c:axId val="61860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5839"/>
        <c:crosses val="autoZero"/>
        <c:auto val="1"/>
        <c:lblOffset val="100"/>
        <c:tickLblSkip val="2"/>
        <c:noMultiLvlLbl val="0"/>
      </c:catAx>
      <c:valAx>
        <c:axId val="198758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0750"/>
        <c:crossesAt val="1"/>
        <c:crossBetween val="between"/>
        <c:dispUnits/>
        <c:majorUnit val="0.2"/>
      </c:valAx>
      <c:catAx>
        <c:axId val="446648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6482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01175"/>
          <c:w val="0.440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67"/>
          <c:w val="0.88525"/>
          <c:h val="0.727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Schedules!$E$4:$AB$4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Schedules!$E$9:$AB$9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gapWidth val="100"/>
        <c:axId val="61080962"/>
        <c:axId val="12857747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8610860"/>
        <c:axId val="34844557"/>
      </c:barChart>
      <c:catAx>
        <c:axId val="6108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747"/>
        <c:crosses val="autoZero"/>
        <c:auto val="1"/>
        <c:lblOffset val="100"/>
        <c:tickLblSkip val="2"/>
        <c:noMultiLvlLbl val="0"/>
      </c:catAx>
      <c:valAx>
        <c:axId val="128577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80962"/>
        <c:crossesAt val="1"/>
        <c:crossBetween val="between"/>
        <c:dispUnits/>
        <c:majorUnit val="0.2"/>
      </c:valAx>
      <c:catAx>
        <c:axId val="48610860"/>
        <c:scaling>
          <c:orientation val="minMax"/>
        </c:scaling>
        <c:axPos val="b"/>
        <c:delete val="1"/>
        <c:majorTickMark val="out"/>
        <c:minorTickMark val="none"/>
        <c:tickLblPos val="nextTo"/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086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01175"/>
          <c:w val="0.45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67"/>
          <c:w val="0.87925"/>
          <c:h val="0.727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Schedules!$E$42:$AB$42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64.04</c:v>
                </c:pt>
                <c:pt idx="5">
                  <c:v>68</c:v>
                </c:pt>
                <c:pt idx="6">
                  <c:v>69.8</c:v>
                </c:pt>
                <c:pt idx="7">
                  <c:v>69.8</c:v>
                </c:pt>
                <c:pt idx="8">
                  <c:v>69.8</c:v>
                </c:pt>
                <c:pt idx="9">
                  <c:v>69.8</c:v>
                </c:pt>
                <c:pt idx="10">
                  <c:v>69.8</c:v>
                </c:pt>
                <c:pt idx="11">
                  <c:v>69.8</c:v>
                </c:pt>
                <c:pt idx="12">
                  <c:v>69.8</c:v>
                </c:pt>
                <c:pt idx="13">
                  <c:v>69.8</c:v>
                </c:pt>
                <c:pt idx="14">
                  <c:v>69.8</c:v>
                </c:pt>
                <c:pt idx="15">
                  <c:v>69.8</c:v>
                </c:pt>
                <c:pt idx="16">
                  <c:v>69.8</c:v>
                </c:pt>
                <c:pt idx="17">
                  <c:v>69.8</c:v>
                </c:pt>
                <c:pt idx="18">
                  <c:v>69.8</c:v>
                </c:pt>
                <c:pt idx="19">
                  <c:v>69.8</c:v>
                </c:pt>
                <c:pt idx="20">
                  <c:v>69.8</c:v>
                </c:pt>
                <c:pt idx="21">
                  <c:v>69.8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Schedules!$E$47:$AB$47</c:f>
              <c:numCache>
                <c:ptCount val="24"/>
                <c:pt idx="0">
                  <c:v>80.06</c:v>
                </c:pt>
                <c:pt idx="1">
                  <c:v>80.06</c:v>
                </c:pt>
                <c:pt idx="2">
                  <c:v>80.06</c:v>
                </c:pt>
                <c:pt idx="3">
                  <c:v>80.06</c:v>
                </c:pt>
                <c:pt idx="4">
                  <c:v>78.08</c:v>
                </c:pt>
                <c:pt idx="5">
                  <c:v>77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80.06</c:v>
                </c:pt>
                <c:pt idx="23">
                  <c:v>80.06</c:v>
                </c:pt>
              </c:numCache>
            </c:numRef>
          </c:val>
        </c:ser>
        <c:gapWidth val="100"/>
        <c:axId val="45165558"/>
        <c:axId val="3836839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Schedules!$E$38:$AB$38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34531552"/>
        <c:axId val="42348513"/>
      </c:barChart>
      <c:catAx>
        <c:axId val="4516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39"/>
        <c:crosses val="autoZero"/>
        <c:auto val="1"/>
        <c:lblOffset val="100"/>
        <c:tickLblSkip val="2"/>
        <c:noMultiLvlLbl val="0"/>
      </c:catAx>
      <c:valAx>
        <c:axId val="3836839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5558"/>
        <c:crossesAt val="1"/>
        <c:crossBetween val="between"/>
        <c:dispUnits/>
        <c:majorUnit val="10"/>
      </c:valAx>
      <c:catAx>
        <c:axId val="34531552"/>
        <c:scaling>
          <c:orientation val="minMax"/>
        </c:scaling>
        <c:axPos val="b"/>
        <c:delete val="1"/>
        <c:majorTickMark val="out"/>
        <c:minorTickMark val="none"/>
        <c:tickLblPos val="nextTo"/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155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75"/>
          <c:y val="0.0115"/>
          <c:w val="0.783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705"/>
          <c:w val="0.87725"/>
          <c:h val="0.7257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Schedules!$E$42:$AB$42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64.04</c:v>
                </c:pt>
                <c:pt idx="5">
                  <c:v>68</c:v>
                </c:pt>
                <c:pt idx="6">
                  <c:v>69.8</c:v>
                </c:pt>
                <c:pt idx="7">
                  <c:v>69.8</c:v>
                </c:pt>
                <c:pt idx="8">
                  <c:v>69.8</c:v>
                </c:pt>
                <c:pt idx="9">
                  <c:v>69.8</c:v>
                </c:pt>
                <c:pt idx="10">
                  <c:v>69.8</c:v>
                </c:pt>
                <c:pt idx="11">
                  <c:v>69.8</c:v>
                </c:pt>
                <c:pt idx="12">
                  <c:v>69.8</c:v>
                </c:pt>
                <c:pt idx="13">
                  <c:v>69.8</c:v>
                </c:pt>
                <c:pt idx="14">
                  <c:v>69.8</c:v>
                </c:pt>
                <c:pt idx="15">
                  <c:v>69.8</c:v>
                </c:pt>
                <c:pt idx="16">
                  <c:v>69.8</c:v>
                </c:pt>
                <c:pt idx="17">
                  <c:v>69.8</c:v>
                </c:pt>
                <c:pt idx="18">
                  <c:v>69.8</c:v>
                </c:pt>
                <c:pt idx="19">
                  <c:v>69.8</c:v>
                </c:pt>
                <c:pt idx="20">
                  <c:v>69.8</c:v>
                </c:pt>
                <c:pt idx="21">
                  <c:v>69.8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Schedules!$E$47:$AB$47</c:f>
              <c:numCache>
                <c:ptCount val="24"/>
                <c:pt idx="0">
                  <c:v>80.06</c:v>
                </c:pt>
                <c:pt idx="1">
                  <c:v>80.06</c:v>
                </c:pt>
                <c:pt idx="2">
                  <c:v>80.06</c:v>
                </c:pt>
                <c:pt idx="3">
                  <c:v>80.06</c:v>
                </c:pt>
                <c:pt idx="4">
                  <c:v>78.08</c:v>
                </c:pt>
                <c:pt idx="5">
                  <c:v>77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80.06</c:v>
                </c:pt>
                <c:pt idx="23">
                  <c:v>80.06</c:v>
                </c:pt>
              </c:numCache>
            </c:numRef>
          </c:val>
        </c:ser>
        <c:gapWidth val="100"/>
        <c:axId val="45592298"/>
        <c:axId val="7677499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988628"/>
        <c:axId val="17897653"/>
      </c:barChart>
      <c:catAx>
        <c:axId val="4559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7499"/>
        <c:crosses val="autoZero"/>
        <c:auto val="1"/>
        <c:lblOffset val="100"/>
        <c:tickLblSkip val="2"/>
        <c:noMultiLvlLbl val="0"/>
      </c:catAx>
      <c:valAx>
        <c:axId val="7677499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92298"/>
        <c:crossesAt val="1"/>
        <c:crossBetween val="between"/>
        <c:dispUnits/>
        <c:majorUnit val="10"/>
      </c:valAx>
      <c:catAx>
        <c:axId val="1988628"/>
        <c:scaling>
          <c:orientation val="minMax"/>
        </c:scaling>
        <c:axPos val="b"/>
        <c:delete val="1"/>
        <c:majorTickMark val="out"/>
        <c:minorTickMark val="none"/>
        <c:tickLblPos val="nextTo"/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62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75"/>
          <c:y val="0.0115"/>
          <c:w val="0.760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6725"/>
          <c:w val="0.886"/>
          <c:h val="0.72625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0.35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0.35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0.3</c:v>
                </c:pt>
                <c:pt idx="22">
                  <c:v>0.2</c:v>
                </c:pt>
                <c:pt idx="23">
                  <c:v>0.1</c:v>
                </c:pt>
              </c:numCache>
            </c:numRef>
          </c:val>
        </c:ser>
        <c:gapWidth val="103"/>
        <c:axId val="26861150"/>
        <c:axId val="40423759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28269512"/>
        <c:axId val="53099017"/>
      </c:barChart>
      <c:cat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3759"/>
        <c:crosses val="autoZero"/>
        <c:auto val="1"/>
        <c:lblOffset val="100"/>
        <c:tickLblSkip val="2"/>
        <c:noMultiLvlLbl val="0"/>
      </c:catAx>
      <c:valAx>
        <c:axId val="404237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1150"/>
        <c:crossesAt val="1"/>
        <c:crossBetween val="between"/>
        <c:dispUnits/>
        <c:majorUnit val="0.2"/>
      </c:valAx>
      <c:catAx>
        <c:axId val="28269512"/>
        <c:scaling>
          <c:orientation val="minMax"/>
        </c:scaling>
        <c:axPos val="b"/>
        <c:delete val="1"/>
        <c:majorTickMark val="out"/>
        <c:minorTickMark val="none"/>
        <c:tickLblPos val="nextTo"/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951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"/>
          <c:y val="0.01175"/>
          <c:w val="0.441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705"/>
          <c:w val="0.88525"/>
          <c:h val="0.725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Schedules!$E$37:$AB$37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50552302"/>
        <c:axId val="52317535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1095768"/>
        <c:axId val="9861913"/>
      </c:barChart>
      <c:catAx>
        <c:axId val="505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35"/>
        <c:crosses val="autoZero"/>
        <c:auto val="1"/>
        <c:lblOffset val="100"/>
        <c:tickLblSkip val="2"/>
        <c:noMultiLvlLbl val="0"/>
      </c:catAx>
      <c:valAx>
        <c:axId val="523175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2302"/>
        <c:crossesAt val="1"/>
        <c:crossBetween val="between"/>
        <c:dispUnits/>
        <c:majorUnit val="0.2"/>
      </c:valAx>
      <c:catAx>
        <c:axId val="1095768"/>
        <c:scaling>
          <c:orientation val="minMax"/>
        </c:scaling>
        <c:axPos val="b"/>
        <c:delete val="1"/>
        <c:majorTickMark val="out"/>
        <c:minorTickMark val="none"/>
        <c:tickLblPos val="nextTo"/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576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75"/>
          <c:y val="0.01175"/>
          <c:w val="0.42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705"/>
          <c:w val="0.88525"/>
          <c:h val="0.7257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Schedules!$E$29:$AB$29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</c:v>
                </c:pt>
                <c:pt idx="7">
                  <c:v>0.19</c:v>
                </c:pt>
                <c:pt idx="8">
                  <c:v>0.35</c:v>
                </c:pt>
                <c:pt idx="9">
                  <c:v>0.38</c:v>
                </c:pt>
                <c:pt idx="10">
                  <c:v>0.39</c:v>
                </c:pt>
                <c:pt idx="11">
                  <c:v>0.47</c:v>
                </c:pt>
                <c:pt idx="12">
                  <c:v>0.57</c:v>
                </c:pt>
                <c:pt idx="13">
                  <c:v>0.54</c:v>
                </c:pt>
                <c:pt idx="14">
                  <c:v>0.34</c:v>
                </c:pt>
                <c:pt idx="15">
                  <c:v>0.33</c:v>
                </c:pt>
                <c:pt idx="16">
                  <c:v>0.44</c:v>
                </c:pt>
                <c:pt idx="17">
                  <c:v>0.26</c:v>
                </c:pt>
                <c:pt idx="18">
                  <c:v>0.21</c:v>
                </c:pt>
                <c:pt idx="19">
                  <c:v>0.15</c:v>
                </c:pt>
                <c:pt idx="20">
                  <c:v>0.17</c:v>
                </c:pt>
                <c:pt idx="21">
                  <c:v>0.08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103"/>
        <c:axId val="21648354"/>
        <c:axId val="60617459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8686220"/>
        <c:axId val="11067117"/>
      </c:barChart>
      <c:catAx>
        <c:axId val="216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459"/>
        <c:crosses val="autoZero"/>
        <c:auto val="1"/>
        <c:lblOffset val="100"/>
        <c:tickLblSkip val="2"/>
        <c:noMultiLvlLbl val="0"/>
      </c:catAx>
      <c:valAx>
        <c:axId val="606174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8354"/>
        <c:crossesAt val="1"/>
        <c:crossBetween val="between"/>
        <c:dispUnits/>
        <c:majorUnit val="0.2"/>
      </c:valAx>
      <c:catAx>
        <c:axId val="868622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622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25"/>
          <c:y val="0.01175"/>
          <c:w val="0.440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67"/>
          <c:w val="0.88525"/>
          <c:h val="0.727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Schedules!$E$3:$AB$3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0.1</c:v>
                </c:pt>
                <c:pt idx="6">
                  <c:v>0.1</c:v>
                </c:pt>
                <c:pt idx="7">
                  <c:v>0.3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0.1</c:v>
                </c:pt>
                <c:pt idx="23">
                  <c:v>0.05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Schedules!$E$8:$AB$8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100"/>
        <c:axId val="32495190"/>
        <c:axId val="24021255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14864704"/>
        <c:axId val="66673473"/>
      </c:barChart>
      <c:catAx>
        <c:axId val="3249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1255"/>
        <c:crosses val="autoZero"/>
        <c:auto val="1"/>
        <c:lblOffset val="100"/>
        <c:tickLblSkip val="2"/>
        <c:noMultiLvlLbl val="0"/>
      </c:catAx>
      <c:valAx>
        <c:axId val="240212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5190"/>
        <c:crossesAt val="1"/>
        <c:crossBetween val="between"/>
        <c:dispUnits/>
        <c:majorUnit val="0.2"/>
      </c:valAx>
      <c:catAx>
        <c:axId val="14864704"/>
        <c:scaling>
          <c:orientation val="minMax"/>
        </c:scaling>
        <c:axPos val="b"/>
        <c:delete val="1"/>
        <c:majorTickMark val="out"/>
        <c:minorTickMark val="none"/>
        <c:tickLblPos val="nextTo"/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470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01175"/>
          <c:w val="0.45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67"/>
          <c:w val="0.87925"/>
          <c:h val="0.727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Schedules!$E$40:$AB$40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64.04</c:v>
                </c:pt>
                <c:pt idx="5">
                  <c:v>68</c:v>
                </c:pt>
                <c:pt idx="6">
                  <c:v>69.8</c:v>
                </c:pt>
                <c:pt idx="7">
                  <c:v>69.8</c:v>
                </c:pt>
                <c:pt idx="8">
                  <c:v>69.8</c:v>
                </c:pt>
                <c:pt idx="9">
                  <c:v>69.8</c:v>
                </c:pt>
                <c:pt idx="10">
                  <c:v>69.8</c:v>
                </c:pt>
                <c:pt idx="11">
                  <c:v>69.8</c:v>
                </c:pt>
                <c:pt idx="12">
                  <c:v>69.8</c:v>
                </c:pt>
                <c:pt idx="13">
                  <c:v>69.8</c:v>
                </c:pt>
                <c:pt idx="14">
                  <c:v>69.8</c:v>
                </c:pt>
                <c:pt idx="15">
                  <c:v>69.8</c:v>
                </c:pt>
                <c:pt idx="16">
                  <c:v>69.8</c:v>
                </c:pt>
                <c:pt idx="17">
                  <c:v>69.8</c:v>
                </c:pt>
                <c:pt idx="18">
                  <c:v>69.8</c:v>
                </c:pt>
                <c:pt idx="19">
                  <c:v>69.8</c:v>
                </c:pt>
                <c:pt idx="20">
                  <c:v>69.8</c:v>
                </c:pt>
                <c:pt idx="21">
                  <c:v>69.8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Schedules!$E$45:$AB$45</c:f>
              <c:numCache>
                <c:ptCount val="24"/>
                <c:pt idx="0">
                  <c:v>80.06</c:v>
                </c:pt>
                <c:pt idx="1">
                  <c:v>80.06</c:v>
                </c:pt>
                <c:pt idx="2">
                  <c:v>80.06</c:v>
                </c:pt>
                <c:pt idx="3">
                  <c:v>80.06</c:v>
                </c:pt>
                <c:pt idx="4">
                  <c:v>78.08</c:v>
                </c:pt>
                <c:pt idx="5">
                  <c:v>77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80.06</c:v>
                </c:pt>
                <c:pt idx="23">
                  <c:v>80.06</c:v>
                </c:pt>
              </c:numCache>
            </c:numRef>
          </c:val>
        </c:ser>
        <c:gapWidth val="100"/>
        <c:axId val="63190346"/>
        <c:axId val="31842203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Schedules!$E$37:$AB$37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8144372"/>
        <c:axId val="29081621"/>
      </c:barChart>
      <c:catAx>
        <c:axId val="631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2203"/>
        <c:crosses val="autoZero"/>
        <c:auto val="1"/>
        <c:lblOffset val="100"/>
        <c:tickLblSkip val="2"/>
        <c:noMultiLvlLbl val="0"/>
      </c:catAx>
      <c:valAx>
        <c:axId val="3184220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0346"/>
        <c:crossesAt val="1"/>
        <c:crossBetween val="between"/>
        <c:dispUnits/>
        <c:majorUnit val="10"/>
      </c:valAx>
      <c:catAx>
        <c:axId val="18144372"/>
        <c:scaling>
          <c:orientation val="minMax"/>
        </c:scaling>
        <c:axPos val="b"/>
        <c:delete val="1"/>
        <c:majorTickMark val="out"/>
        <c:minorTickMark val="none"/>
        <c:tickLblPos val="nextTo"/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437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75"/>
          <c:y val="0.0115"/>
          <c:w val="0.783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705"/>
          <c:w val="0.87725"/>
          <c:h val="0.7257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Schedules!$E$40:$AB$40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64.04</c:v>
                </c:pt>
                <c:pt idx="5">
                  <c:v>68</c:v>
                </c:pt>
                <c:pt idx="6">
                  <c:v>69.8</c:v>
                </c:pt>
                <c:pt idx="7">
                  <c:v>69.8</c:v>
                </c:pt>
                <c:pt idx="8">
                  <c:v>69.8</c:v>
                </c:pt>
                <c:pt idx="9">
                  <c:v>69.8</c:v>
                </c:pt>
                <c:pt idx="10">
                  <c:v>69.8</c:v>
                </c:pt>
                <c:pt idx="11">
                  <c:v>69.8</c:v>
                </c:pt>
                <c:pt idx="12">
                  <c:v>69.8</c:v>
                </c:pt>
                <c:pt idx="13">
                  <c:v>69.8</c:v>
                </c:pt>
                <c:pt idx="14">
                  <c:v>69.8</c:v>
                </c:pt>
                <c:pt idx="15">
                  <c:v>69.8</c:v>
                </c:pt>
                <c:pt idx="16">
                  <c:v>69.8</c:v>
                </c:pt>
                <c:pt idx="17">
                  <c:v>69.8</c:v>
                </c:pt>
                <c:pt idx="18">
                  <c:v>69.8</c:v>
                </c:pt>
                <c:pt idx="19">
                  <c:v>69.8</c:v>
                </c:pt>
                <c:pt idx="20">
                  <c:v>69.8</c:v>
                </c:pt>
                <c:pt idx="21">
                  <c:v>69.8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Schedules!$E$45:$AB$45</c:f>
              <c:numCache>
                <c:ptCount val="24"/>
                <c:pt idx="0">
                  <c:v>80.06</c:v>
                </c:pt>
                <c:pt idx="1">
                  <c:v>80.06</c:v>
                </c:pt>
                <c:pt idx="2">
                  <c:v>80.06</c:v>
                </c:pt>
                <c:pt idx="3">
                  <c:v>80.06</c:v>
                </c:pt>
                <c:pt idx="4">
                  <c:v>78.08</c:v>
                </c:pt>
                <c:pt idx="5">
                  <c:v>77</c:v>
                </c:pt>
                <c:pt idx="6">
                  <c:v>75.2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80.06</c:v>
                </c:pt>
                <c:pt idx="23">
                  <c:v>80.06</c:v>
                </c:pt>
              </c:numCache>
            </c:numRef>
          </c:val>
        </c:ser>
        <c:gapWidth val="100"/>
        <c:axId val="60407998"/>
        <c:axId val="6801071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61209640"/>
        <c:axId val="14015849"/>
      </c:barChart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071"/>
        <c:crosses val="autoZero"/>
        <c:auto val="1"/>
        <c:lblOffset val="100"/>
        <c:tickLblSkip val="2"/>
        <c:noMultiLvlLbl val="0"/>
      </c:catAx>
      <c:valAx>
        <c:axId val="680107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7998"/>
        <c:crossesAt val="1"/>
        <c:crossBetween val="between"/>
        <c:dispUnits/>
        <c:majorUnit val="10"/>
      </c:valAx>
      <c:catAx>
        <c:axId val="61209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75"/>
          <c:y val="0.0115"/>
          <c:w val="0.760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6725"/>
          <c:w val="0.886"/>
          <c:h val="0.72625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Schedules!$E$18:$AB$18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  <c:pt idx="9">
                  <c:v>0.35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0.35</c:v>
                </c:pt>
                <c:pt idx="17">
                  <c:v>0.5</c:v>
                </c:pt>
                <c:pt idx="18">
                  <c:v>0.5</c:v>
                </c:pt>
                <c:pt idx="19">
                  <c:v>0.4</c:v>
                </c:pt>
                <c:pt idx="20">
                  <c:v>0.4</c:v>
                </c:pt>
                <c:pt idx="21">
                  <c:v>0.3</c:v>
                </c:pt>
                <c:pt idx="22">
                  <c:v>0.2</c:v>
                </c:pt>
                <c:pt idx="23">
                  <c:v>0.1</c:v>
                </c:pt>
              </c:numCache>
            </c:numRef>
          </c:val>
        </c:ser>
        <c:gapWidth val="103"/>
        <c:axId val="59033778"/>
        <c:axId val="61541955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17006684"/>
        <c:axId val="18842429"/>
      </c:barChart>
      <c:cat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1955"/>
        <c:crosses val="autoZero"/>
        <c:auto val="1"/>
        <c:lblOffset val="100"/>
        <c:tickLblSkip val="2"/>
        <c:noMultiLvlLbl val="0"/>
      </c:catAx>
      <c:valAx>
        <c:axId val="615419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33778"/>
        <c:crossesAt val="1"/>
        <c:crossBetween val="between"/>
        <c:dispUnits/>
        <c:majorUnit val="0.2"/>
      </c:valAx>
      <c:catAx>
        <c:axId val="17006684"/>
        <c:scaling>
          <c:orientation val="minMax"/>
        </c:scaling>
        <c:axPos val="b"/>
        <c:delete val="1"/>
        <c:majorTickMark val="out"/>
        <c:minorTickMark val="none"/>
        <c:tickLblPos val="nextTo"/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"/>
          <c:y val="0.01175"/>
          <c:w val="0.441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66"/>
          <c:w val="0.886"/>
          <c:h val="0.727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Schedules!$E$38:$AB$38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35364134"/>
        <c:axId val="49841751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Schedules!$E$34:$AB$34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45922576"/>
        <c:axId val="10650001"/>
      </c:bar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41751"/>
        <c:crosses val="autoZero"/>
        <c:auto val="1"/>
        <c:lblOffset val="100"/>
        <c:tickLblSkip val="2"/>
        <c:noMultiLvlLbl val="0"/>
      </c:catAx>
      <c:valAx>
        <c:axId val="498417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4134"/>
        <c:crossesAt val="1"/>
        <c:crossBetween val="between"/>
        <c:dispUnits/>
        <c:majorUnit val="0.2"/>
      </c:valAx>
      <c:catAx>
        <c:axId val="459225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257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"/>
          <c:y val="0.0115"/>
          <c:w val="0.416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695"/>
          <c:w val="0.88525"/>
          <c:h val="0.726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Schedules!$E$38:$AB$38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28741146"/>
        <c:axId val="57343723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Schedules!$E$14:$AB$14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6331460"/>
        <c:axId val="14329957"/>
      </c:barChart>
      <c:catAx>
        <c:axId val="287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43723"/>
        <c:crosses val="autoZero"/>
        <c:auto val="1"/>
        <c:lblOffset val="100"/>
        <c:tickLblSkip val="2"/>
        <c:noMultiLvlLbl val="0"/>
      </c:catAx>
      <c:valAx>
        <c:axId val="573437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1146"/>
        <c:crossesAt val="1"/>
        <c:crossBetween val="between"/>
        <c:dispUnits/>
        <c:majorUnit val="0.2"/>
      </c:valAx>
      <c:catAx>
        <c:axId val="463314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146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75"/>
          <c:y val="0.01175"/>
          <c:w val="0.42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2038350</xdr:colOff>
      <xdr:row>20</xdr:row>
      <xdr:rowOff>19050</xdr:rowOff>
    </xdr:from>
    <xdr:to>
      <xdr:col>4</xdr:col>
      <xdr:colOff>2047875</xdr:colOff>
      <xdr:row>20</xdr:row>
      <xdr:rowOff>1504950</xdr:rowOff>
    </xdr:to>
    <xdr:pic>
      <xdr:nvPicPr>
        <xdr:cNvPr id="1" name="Picture 4" descr="largeoffice.jpg"/>
        <xdr:cNvPicPr preferRelativeResize="1">
          <a:picLocks noChangeAspect="1"/>
        </xdr:cNvPicPr>
      </xdr:nvPicPr>
      <xdr:blipFill>
        <a:blip r:embed="rId1"/>
        <a:srcRect l="31896" t="31294" r="31974" b="31176"/>
        <a:stretch>
          <a:fillRect/>
        </a:stretch>
      </xdr:blipFill>
      <xdr:spPr>
        <a:xfrm>
          <a:off x="5343525" y="9467850"/>
          <a:ext cx="2143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13</xdr:row>
      <xdr:rowOff>57150</xdr:rowOff>
    </xdr:from>
    <xdr:to>
      <xdr:col>5</xdr:col>
      <xdr:colOff>533400</xdr:colOff>
      <xdr:row>13</xdr:row>
      <xdr:rowOff>3000375</xdr:rowOff>
    </xdr:to>
    <xdr:pic>
      <xdr:nvPicPr>
        <xdr:cNvPr id="2" name="Picture 1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4781550"/>
          <a:ext cx="37814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228600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0292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9525</xdr:rowOff>
    </xdr:from>
    <xdr:to>
      <xdr:col>9</xdr:col>
      <xdr:colOff>238125</xdr:colOff>
      <xdr:row>43</xdr:row>
      <xdr:rowOff>28575</xdr:rowOff>
    </xdr:to>
    <xdr:graphicFrame>
      <xdr:nvGraphicFramePr>
        <xdr:cNvPr id="2" name="Chart 3"/>
        <xdr:cNvGraphicFramePr/>
      </xdr:nvGraphicFramePr>
      <xdr:xfrm>
        <a:off x="9525" y="2943225"/>
        <a:ext cx="5029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43</xdr:row>
      <xdr:rowOff>104775</xdr:rowOff>
    </xdr:from>
    <xdr:to>
      <xdr:col>9</xdr:col>
      <xdr:colOff>238125</xdr:colOff>
      <xdr:row>64</xdr:row>
      <xdr:rowOff>123825</xdr:rowOff>
    </xdr:to>
    <xdr:graphicFrame>
      <xdr:nvGraphicFramePr>
        <xdr:cNvPr id="3" name="Chart 4"/>
        <xdr:cNvGraphicFramePr/>
      </xdr:nvGraphicFramePr>
      <xdr:xfrm>
        <a:off x="9525" y="5838825"/>
        <a:ext cx="5029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0</xdr:row>
      <xdr:rowOff>95250</xdr:rowOff>
    </xdr:from>
    <xdr:to>
      <xdr:col>19</xdr:col>
      <xdr:colOff>190500</xdr:colOff>
      <xdr:row>21</xdr:row>
      <xdr:rowOff>123825</xdr:rowOff>
    </xdr:to>
    <xdr:graphicFrame>
      <xdr:nvGraphicFramePr>
        <xdr:cNvPr id="4" name="Chart 5"/>
        <xdr:cNvGraphicFramePr/>
      </xdr:nvGraphicFramePr>
      <xdr:xfrm>
        <a:off x="5295900" y="95250"/>
        <a:ext cx="50292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495300</xdr:colOff>
      <xdr:row>22</xdr:row>
      <xdr:rowOff>57150</xdr:rowOff>
    </xdr:from>
    <xdr:to>
      <xdr:col>19</xdr:col>
      <xdr:colOff>190500</xdr:colOff>
      <xdr:row>43</xdr:row>
      <xdr:rowOff>85725</xdr:rowOff>
    </xdr:to>
    <xdr:graphicFrame>
      <xdr:nvGraphicFramePr>
        <xdr:cNvPr id="5" name="Chart 6"/>
        <xdr:cNvGraphicFramePr/>
      </xdr:nvGraphicFramePr>
      <xdr:xfrm>
        <a:off x="5295900" y="2990850"/>
        <a:ext cx="502920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504825</xdr:colOff>
      <xdr:row>44</xdr:row>
      <xdr:rowOff>47625</xdr:rowOff>
    </xdr:from>
    <xdr:to>
      <xdr:col>19</xdr:col>
      <xdr:colOff>200025</xdr:colOff>
      <xdr:row>65</xdr:row>
      <xdr:rowOff>76200</xdr:rowOff>
    </xdr:to>
    <xdr:graphicFrame>
      <xdr:nvGraphicFramePr>
        <xdr:cNvPr id="6" name="Chart 7"/>
        <xdr:cNvGraphicFramePr/>
      </xdr:nvGraphicFramePr>
      <xdr:xfrm>
        <a:off x="5305425" y="5915025"/>
        <a:ext cx="5029200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9</xdr:col>
      <xdr:colOff>228600</xdr:colOff>
      <xdr:row>87</xdr:row>
      <xdr:rowOff>9525</xdr:rowOff>
    </xdr:to>
    <xdr:graphicFrame>
      <xdr:nvGraphicFramePr>
        <xdr:cNvPr id="7" name="Chart 4"/>
        <xdr:cNvGraphicFramePr/>
      </xdr:nvGraphicFramePr>
      <xdr:xfrm>
        <a:off x="0" y="8801100"/>
        <a:ext cx="50292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30</xdr:col>
      <xdr:colOff>228600</xdr:colOff>
      <xdr:row>21</xdr:row>
      <xdr:rowOff>28575</xdr:rowOff>
    </xdr:to>
    <xdr:graphicFrame>
      <xdr:nvGraphicFramePr>
        <xdr:cNvPr id="8" name="Chart 8"/>
        <xdr:cNvGraphicFramePr/>
      </xdr:nvGraphicFramePr>
      <xdr:xfrm>
        <a:off x="11201400" y="0"/>
        <a:ext cx="5029200" cy="2828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9525</xdr:colOff>
      <xdr:row>22</xdr:row>
      <xdr:rowOff>9525</xdr:rowOff>
    </xdr:from>
    <xdr:to>
      <xdr:col>30</xdr:col>
      <xdr:colOff>238125</xdr:colOff>
      <xdr:row>43</xdr:row>
      <xdr:rowOff>28575</xdr:rowOff>
    </xdr:to>
    <xdr:graphicFrame>
      <xdr:nvGraphicFramePr>
        <xdr:cNvPr id="9" name="Chart 3"/>
        <xdr:cNvGraphicFramePr/>
      </xdr:nvGraphicFramePr>
      <xdr:xfrm>
        <a:off x="11210925" y="2943225"/>
        <a:ext cx="5029200" cy="2819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9525</xdr:colOff>
      <xdr:row>43</xdr:row>
      <xdr:rowOff>104775</xdr:rowOff>
    </xdr:from>
    <xdr:to>
      <xdr:col>30</xdr:col>
      <xdr:colOff>238125</xdr:colOff>
      <xdr:row>64</xdr:row>
      <xdr:rowOff>123825</xdr:rowOff>
    </xdr:to>
    <xdr:graphicFrame>
      <xdr:nvGraphicFramePr>
        <xdr:cNvPr id="10" name="Chart 4"/>
        <xdr:cNvGraphicFramePr/>
      </xdr:nvGraphicFramePr>
      <xdr:xfrm>
        <a:off x="11210925" y="5838825"/>
        <a:ext cx="5029200" cy="2819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495300</xdr:colOff>
      <xdr:row>0</xdr:row>
      <xdr:rowOff>95250</xdr:rowOff>
    </xdr:from>
    <xdr:to>
      <xdr:col>40</xdr:col>
      <xdr:colOff>190500</xdr:colOff>
      <xdr:row>21</xdr:row>
      <xdr:rowOff>123825</xdr:rowOff>
    </xdr:to>
    <xdr:graphicFrame>
      <xdr:nvGraphicFramePr>
        <xdr:cNvPr id="11" name="Chart 5"/>
        <xdr:cNvGraphicFramePr/>
      </xdr:nvGraphicFramePr>
      <xdr:xfrm>
        <a:off x="16497300" y="95250"/>
        <a:ext cx="5029200" cy="2828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495300</xdr:colOff>
      <xdr:row>22</xdr:row>
      <xdr:rowOff>57150</xdr:rowOff>
    </xdr:from>
    <xdr:to>
      <xdr:col>40</xdr:col>
      <xdr:colOff>190500</xdr:colOff>
      <xdr:row>43</xdr:row>
      <xdr:rowOff>85725</xdr:rowOff>
    </xdr:to>
    <xdr:graphicFrame>
      <xdr:nvGraphicFramePr>
        <xdr:cNvPr id="12" name="Chart 6"/>
        <xdr:cNvGraphicFramePr/>
      </xdr:nvGraphicFramePr>
      <xdr:xfrm>
        <a:off x="16497300" y="2990850"/>
        <a:ext cx="5029200" cy="2828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504825</xdr:colOff>
      <xdr:row>44</xdr:row>
      <xdr:rowOff>47625</xdr:rowOff>
    </xdr:from>
    <xdr:to>
      <xdr:col>40</xdr:col>
      <xdr:colOff>200025</xdr:colOff>
      <xdr:row>65</xdr:row>
      <xdr:rowOff>76200</xdr:rowOff>
    </xdr:to>
    <xdr:graphicFrame>
      <xdr:nvGraphicFramePr>
        <xdr:cNvPr id="13" name="Chart 7"/>
        <xdr:cNvGraphicFramePr/>
      </xdr:nvGraphicFramePr>
      <xdr:xfrm>
        <a:off x="16506825" y="5915025"/>
        <a:ext cx="5029200" cy="2828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0</xdr:colOff>
      <xdr:row>66</xdr:row>
      <xdr:rowOff>0</xdr:rowOff>
    </xdr:from>
    <xdr:to>
      <xdr:col>30</xdr:col>
      <xdr:colOff>228600</xdr:colOff>
      <xdr:row>87</xdr:row>
      <xdr:rowOff>9525</xdr:rowOff>
    </xdr:to>
    <xdr:graphicFrame>
      <xdr:nvGraphicFramePr>
        <xdr:cNvPr id="14" name="Chart 4"/>
        <xdr:cNvGraphicFramePr/>
      </xdr:nvGraphicFramePr>
      <xdr:xfrm>
        <a:off x="11201400" y="8801100"/>
        <a:ext cx="5029200" cy="2809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30"/>
  <sheetViews>
    <sheetView tabSelected="1" zoomScale="102" zoomScaleNormal="102" zoomScaleSheetLayoutView="100" zoomScalePageLayoutView="0" workbookViewId="0" topLeftCell="A1">
      <selection activeCell="D10" sqref="D10:F10"/>
    </sheetView>
  </sheetViews>
  <sheetFormatPr defaultColWidth="10.33203125" defaultRowHeight="10.5"/>
  <cols>
    <col min="1" max="1" width="5" style="3" customWidth="1"/>
    <col min="2" max="2" width="25.33203125" style="3" customWidth="1"/>
    <col min="3" max="3" width="27.5" style="3" customWidth="1"/>
    <col min="4" max="6" width="37.33203125" style="3" customWidth="1"/>
    <col min="7" max="7" width="50.16015625" style="5" customWidth="1"/>
    <col min="8" max="9" width="10.33203125" style="1" customWidth="1"/>
    <col min="10" max="16384" width="10.33203125" style="1" customWidth="1"/>
  </cols>
  <sheetData>
    <row r="1" spans="1:8" s="176" customFormat="1" ht="20.25" customHeight="1">
      <c r="A1" s="93" t="s">
        <v>248</v>
      </c>
      <c r="B1" s="20"/>
      <c r="C1" s="20"/>
      <c r="D1" s="20"/>
      <c r="E1" s="20"/>
      <c r="F1" s="20"/>
      <c r="G1" s="20"/>
      <c r="H1" s="175"/>
    </row>
    <row r="2" spans="1:11" s="176" customFormat="1" ht="15" customHeight="1" thickBot="1">
      <c r="A2" s="94" t="s">
        <v>322</v>
      </c>
      <c r="B2" s="177"/>
      <c r="C2" s="177"/>
      <c r="D2" s="177"/>
      <c r="E2" s="177"/>
      <c r="F2" s="177"/>
      <c r="G2" s="177"/>
      <c r="H2" s="178"/>
      <c r="I2" s="139"/>
      <c r="J2" s="139"/>
      <c r="K2" s="139"/>
    </row>
    <row r="3" spans="1:8" ht="12">
      <c r="A3" s="310"/>
      <c r="B3" s="312" t="s">
        <v>89</v>
      </c>
      <c r="C3" s="313"/>
      <c r="D3" s="312" t="s">
        <v>315</v>
      </c>
      <c r="E3" s="312"/>
      <c r="F3" s="312"/>
      <c r="G3" s="316" t="s">
        <v>90</v>
      </c>
      <c r="H3" s="179"/>
    </row>
    <row r="4" spans="1:8" ht="12">
      <c r="A4" s="311"/>
      <c r="B4" s="314"/>
      <c r="C4" s="315"/>
      <c r="D4" s="314"/>
      <c r="E4" s="314"/>
      <c r="F4" s="314"/>
      <c r="G4" s="317"/>
      <c r="H4" s="179"/>
    </row>
    <row r="5" spans="1:8" s="2" customFormat="1" ht="12">
      <c r="A5" s="311"/>
      <c r="B5" s="314"/>
      <c r="C5" s="315"/>
      <c r="D5" s="314"/>
      <c r="E5" s="314"/>
      <c r="F5" s="314"/>
      <c r="G5" s="318"/>
      <c r="H5" s="180"/>
    </row>
    <row r="6" spans="1:8" s="3" customFormat="1" ht="18" thickBot="1">
      <c r="A6" s="287" t="s">
        <v>15</v>
      </c>
      <c r="B6" s="288"/>
      <c r="C6" s="288"/>
      <c r="D6" s="181"/>
      <c r="E6" s="181"/>
      <c r="F6" s="181"/>
      <c r="G6" s="182"/>
      <c r="H6" s="183"/>
    </row>
    <row r="7" spans="1:8" s="3" customFormat="1" ht="15" customHeight="1">
      <c r="A7" s="7"/>
      <c r="B7" s="302" t="s">
        <v>91</v>
      </c>
      <c r="C7" s="303"/>
      <c r="D7" s="304" t="s">
        <v>92</v>
      </c>
      <c r="E7" s="305"/>
      <c r="F7" s="306"/>
      <c r="G7" s="4"/>
      <c r="H7" s="183"/>
    </row>
    <row r="8" spans="1:8" ht="162">
      <c r="A8" s="184"/>
      <c r="B8" s="295" t="s">
        <v>316</v>
      </c>
      <c r="C8" s="296"/>
      <c r="D8" s="96" t="s">
        <v>321</v>
      </c>
      <c r="E8" s="85" t="s">
        <v>317</v>
      </c>
      <c r="F8" s="86" t="s">
        <v>318</v>
      </c>
      <c r="G8" s="84" t="s">
        <v>319</v>
      </c>
      <c r="H8" s="179"/>
    </row>
    <row r="9" spans="1:7" ht="14.25" customHeight="1">
      <c r="A9" s="95"/>
      <c r="B9" s="231" t="s">
        <v>93</v>
      </c>
      <c r="C9" s="232"/>
      <c r="D9" s="195" t="s">
        <v>288</v>
      </c>
      <c r="E9" s="196"/>
      <c r="F9" s="197"/>
      <c r="G9" s="98"/>
    </row>
    <row r="10" spans="1:7" ht="14.25" customHeight="1">
      <c r="A10" s="99"/>
      <c r="B10" s="231" t="s">
        <v>94</v>
      </c>
      <c r="C10" s="232"/>
      <c r="D10" s="279" t="s">
        <v>289</v>
      </c>
      <c r="E10" s="280"/>
      <c r="F10" s="281"/>
      <c r="G10" s="100"/>
    </row>
    <row r="11" spans="1:7" ht="30" customHeight="1" thickBot="1">
      <c r="A11" s="99"/>
      <c r="B11" s="297" t="s">
        <v>95</v>
      </c>
      <c r="C11" s="298"/>
      <c r="D11" s="289" t="s">
        <v>290</v>
      </c>
      <c r="E11" s="290"/>
      <c r="F11" s="291"/>
      <c r="G11" s="100"/>
    </row>
    <row r="12" spans="1:7" ht="17.25" customHeight="1" thickBot="1">
      <c r="A12" s="244" t="s">
        <v>16</v>
      </c>
      <c r="B12" s="245"/>
      <c r="C12" s="245"/>
      <c r="D12" s="101"/>
      <c r="E12" s="101"/>
      <c r="F12" s="101"/>
      <c r="G12" s="102"/>
    </row>
    <row r="13" spans="1:7" s="2" customFormat="1" ht="30" customHeight="1">
      <c r="A13" s="8"/>
      <c r="B13" s="319" t="s">
        <v>173</v>
      </c>
      <c r="C13" s="320"/>
      <c r="D13" s="199" t="s">
        <v>228</v>
      </c>
      <c r="E13" s="200"/>
      <c r="F13" s="201"/>
      <c r="G13" s="307" t="s">
        <v>247</v>
      </c>
    </row>
    <row r="14" spans="1:7" ht="240" customHeight="1">
      <c r="A14" s="9"/>
      <c r="B14" s="231" t="s">
        <v>96</v>
      </c>
      <c r="C14" s="232"/>
      <c r="D14" s="299"/>
      <c r="E14" s="300"/>
      <c r="F14" s="301"/>
      <c r="G14" s="308"/>
    </row>
    <row r="15" spans="1:7" ht="12">
      <c r="A15" s="95"/>
      <c r="B15" s="231" t="s">
        <v>97</v>
      </c>
      <c r="C15" s="232"/>
      <c r="D15" s="202">
        <v>1.5</v>
      </c>
      <c r="E15" s="203"/>
      <c r="F15" s="204"/>
      <c r="G15" s="308"/>
    </row>
    <row r="16" spans="1:7" s="2" customFormat="1" ht="30" customHeight="1">
      <c r="A16" s="97"/>
      <c r="B16" s="231" t="s">
        <v>17</v>
      </c>
      <c r="C16" s="232"/>
      <c r="D16" s="199" t="s">
        <v>172</v>
      </c>
      <c r="E16" s="200"/>
      <c r="F16" s="201"/>
      <c r="G16" s="309"/>
    </row>
    <row r="17" spans="1:7" s="2" customFormat="1" ht="51" customHeight="1">
      <c r="A17" s="97"/>
      <c r="B17" s="231" t="s">
        <v>98</v>
      </c>
      <c r="C17" s="232"/>
      <c r="D17" s="282" t="s">
        <v>156</v>
      </c>
      <c r="E17" s="283"/>
      <c r="F17" s="284"/>
      <c r="G17" s="84" t="s">
        <v>249</v>
      </c>
    </row>
    <row r="18" spans="1:7" ht="15" customHeight="1">
      <c r="A18" s="95"/>
      <c r="B18" s="285" t="s">
        <v>18</v>
      </c>
      <c r="C18" s="286"/>
      <c r="D18" s="213" t="s">
        <v>250</v>
      </c>
      <c r="E18" s="214"/>
      <c r="F18" s="215"/>
      <c r="G18" s="193" t="s">
        <v>12</v>
      </c>
    </row>
    <row r="19" spans="1:7" ht="12">
      <c r="A19" s="95"/>
      <c r="B19" s="231" t="s">
        <v>19</v>
      </c>
      <c r="C19" s="232"/>
      <c r="D19" s="195" t="s">
        <v>291</v>
      </c>
      <c r="E19" s="196"/>
      <c r="F19" s="197"/>
      <c r="G19" s="194"/>
    </row>
    <row r="20" spans="1:7" ht="12">
      <c r="A20" s="95"/>
      <c r="B20" s="231" t="s">
        <v>20</v>
      </c>
      <c r="C20" s="232"/>
      <c r="D20" s="202" t="s">
        <v>292</v>
      </c>
      <c r="E20" s="203"/>
      <c r="F20" s="204"/>
      <c r="G20" s="73"/>
    </row>
    <row r="21" spans="1:7" ht="119.25" customHeight="1">
      <c r="A21" s="95"/>
      <c r="B21" s="275" t="s">
        <v>14</v>
      </c>
      <c r="C21" s="276"/>
      <c r="D21" s="202"/>
      <c r="E21" s="203"/>
      <c r="F21" s="204"/>
      <c r="G21" s="193" t="s">
        <v>240</v>
      </c>
    </row>
    <row r="22" spans="1:7" ht="57.75" customHeight="1">
      <c r="A22" s="95"/>
      <c r="B22" s="277"/>
      <c r="C22" s="278"/>
      <c r="D22" s="272" t="s">
        <v>239</v>
      </c>
      <c r="E22" s="273"/>
      <c r="F22" s="274"/>
      <c r="G22" s="194"/>
    </row>
    <row r="23" spans="1:7" ht="22.5" customHeight="1">
      <c r="A23" s="95"/>
      <c r="B23" s="231" t="s">
        <v>99</v>
      </c>
      <c r="C23" s="232"/>
      <c r="D23" s="199">
        <v>13</v>
      </c>
      <c r="E23" s="200"/>
      <c r="F23" s="201"/>
      <c r="G23" s="84"/>
    </row>
    <row r="24" spans="1:7" ht="22.5" customHeight="1">
      <c r="A24" s="99"/>
      <c r="B24" s="231" t="s">
        <v>100</v>
      </c>
      <c r="C24" s="232"/>
      <c r="D24" s="199">
        <v>9</v>
      </c>
      <c r="E24" s="200"/>
      <c r="F24" s="201"/>
      <c r="G24" s="83"/>
    </row>
    <row r="25" spans="1:7" ht="23.25" customHeight="1" thickBot="1">
      <c r="A25" s="99"/>
      <c r="B25" s="208" t="s">
        <v>101</v>
      </c>
      <c r="C25" s="209"/>
      <c r="D25" s="210" t="s">
        <v>229</v>
      </c>
      <c r="E25" s="211"/>
      <c r="F25" s="212"/>
      <c r="G25" s="83"/>
    </row>
    <row r="26" spans="1:7" ht="18" customHeight="1" thickBot="1">
      <c r="A26" s="256" t="s">
        <v>102</v>
      </c>
      <c r="B26" s="257"/>
      <c r="C26" s="257"/>
      <c r="D26" s="103"/>
      <c r="E26" s="103"/>
      <c r="F26" s="103"/>
      <c r="G26" s="75"/>
    </row>
    <row r="27" spans="1:7" ht="15" customHeight="1">
      <c r="A27" s="104"/>
      <c r="B27" s="268" t="s">
        <v>21</v>
      </c>
      <c r="C27" s="269"/>
      <c r="D27" s="105"/>
      <c r="E27" s="105"/>
      <c r="F27" s="105"/>
      <c r="G27" s="76"/>
    </row>
    <row r="28" spans="1:7" s="2" customFormat="1" ht="29.25" customHeight="1">
      <c r="A28" s="97"/>
      <c r="B28" s="231" t="s">
        <v>103</v>
      </c>
      <c r="C28" s="232"/>
      <c r="D28" s="199" t="s">
        <v>256</v>
      </c>
      <c r="E28" s="200"/>
      <c r="F28" s="201"/>
      <c r="G28" s="84" t="s">
        <v>150</v>
      </c>
    </row>
    <row r="29" spans="1:7" s="2" customFormat="1" ht="43.5" customHeight="1">
      <c r="A29" s="97"/>
      <c r="B29" s="231" t="s">
        <v>302</v>
      </c>
      <c r="C29" s="232"/>
      <c r="D29" s="213" t="s">
        <v>251</v>
      </c>
      <c r="E29" s="214"/>
      <c r="F29" s="215"/>
      <c r="G29" s="106" t="s">
        <v>252</v>
      </c>
    </row>
    <row r="30" spans="1:7" ht="14.25" customHeight="1">
      <c r="A30" s="95"/>
      <c r="B30" s="231" t="s">
        <v>104</v>
      </c>
      <c r="C30" s="232"/>
      <c r="D30" s="199" t="s">
        <v>253</v>
      </c>
      <c r="E30" s="200"/>
      <c r="F30" s="201"/>
      <c r="G30" s="84"/>
    </row>
    <row r="31" spans="1:7" ht="15" customHeight="1">
      <c r="A31" s="95"/>
      <c r="B31" s="231" t="s">
        <v>105</v>
      </c>
      <c r="C31" s="232"/>
      <c r="D31" s="202" t="s">
        <v>254</v>
      </c>
      <c r="E31" s="203"/>
      <c r="F31" s="204"/>
      <c r="G31" s="84"/>
    </row>
    <row r="32" spans="1:7" ht="15" customHeight="1">
      <c r="A32" s="95"/>
      <c r="B32" s="254" t="s">
        <v>22</v>
      </c>
      <c r="C32" s="255"/>
      <c r="D32" s="82"/>
      <c r="E32" s="82"/>
      <c r="F32" s="82"/>
      <c r="G32" s="77"/>
    </row>
    <row r="33" spans="1:7" ht="49.5" customHeight="1">
      <c r="A33" s="95"/>
      <c r="B33" s="231" t="s">
        <v>103</v>
      </c>
      <c r="C33" s="232"/>
      <c r="D33" s="199" t="s">
        <v>257</v>
      </c>
      <c r="E33" s="200"/>
      <c r="F33" s="201"/>
      <c r="G33" s="84" t="s">
        <v>255</v>
      </c>
    </row>
    <row r="34" spans="1:7" s="2" customFormat="1" ht="38.25" customHeight="1">
      <c r="A34" s="97"/>
      <c r="B34" s="231" t="s">
        <v>302</v>
      </c>
      <c r="C34" s="232"/>
      <c r="D34" s="213" t="s">
        <v>300</v>
      </c>
      <c r="E34" s="214"/>
      <c r="F34" s="215"/>
      <c r="G34" s="106" t="s">
        <v>252</v>
      </c>
    </row>
    <row r="35" spans="1:7" ht="15" customHeight="1">
      <c r="A35" s="95"/>
      <c r="B35" s="231" t="s">
        <v>104</v>
      </c>
      <c r="C35" s="232"/>
      <c r="D35" s="199" t="s">
        <v>258</v>
      </c>
      <c r="E35" s="200"/>
      <c r="F35" s="201"/>
      <c r="G35" s="84"/>
    </row>
    <row r="36" spans="1:7" ht="15" customHeight="1">
      <c r="A36" s="95"/>
      <c r="B36" s="231" t="s">
        <v>105</v>
      </c>
      <c r="C36" s="232"/>
      <c r="D36" s="202" t="s">
        <v>259</v>
      </c>
      <c r="E36" s="203"/>
      <c r="F36" s="204"/>
      <c r="G36" s="84"/>
    </row>
    <row r="37" spans="1:7" ht="15" customHeight="1">
      <c r="A37" s="95"/>
      <c r="B37" s="254" t="s">
        <v>23</v>
      </c>
      <c r="C37" s="255"/>
      <c r="D37" s="82"/>
      <c r="E37" s="82"/>
      <c r="F37" s="82"/>
      <c r="G37" s="77"/>
    </row>
    <row r="38" spans="1:7" ht="30" customHeight="1">
      <c r="A38" s="95"/>
      <c r="B38" s="231" t="s">
        <v>104</v>
      </c>
      <c r="C38" s="232"/>
      <c r="D38" s="199" t="s">
        <v>260</v>
      </c>
      <c r="E38" s="200"/>
      <c r="F38" s="201"/>
      <c r="G38" s="108"/>
    </row>
    <row r="39" spans="1:7" ht="30" customHeight="1">
      <c r="A39" s="95"/>
      <c r="B39" s="231" t="s">
        <v>106</v>
      </c>
      <c r="C39" s="232"/>
      <c r="D39" s="199" t="s">
        <v>241</v>
      </c>
      <c r="E39" s="200"/>
      <c r="F39" s="201"/>
      <c r="G39" s="84"/>
    </row>
    <row r="40" spans="1:7" s="2" customFormat="1" ht="21" customHeight="1">
      <c r="A40" s="97"/>
      <c r="B40" s="231" t="s">
        <v>303</v>
      </c>
      <c r="C40" s="232"/>
      <c r="D40" s="216" t="s">
        <v>261</v>
      </c>
      <c r="E40" s="217"/>
      <c r="F40" s="218"/>
      <c r="G40" s="185" t="s">
        <v>252</v>
      </c>
    </row>
    <row r="41" spans="1:7" s="2" customFormat="1" ht="17.25" customHeight="1">
      <c r="A41" s="97"/>
      <c r="B41" s="231" t="s">
        <v>107</v>
      </c>
      <c r="C41" s="232"/>
      <c r="D41" s="219"/>
      <c r="E41" s="220"/>
      <c r="F41" s="221"/>
      <c r="G41" s="186"/>
    </row>
    <row r="42" spans="1:7" ht="17.25" customHeight="1">
      <c r="A42" s="95"/>
      <c r="B42" s="231" t="s">
        <v>108</v>
      </c>
      <c r="C42" s="232"/>
      <c r="D42" s="264" t="s">
        <v>293</v>
      </c>
      <c r="E42" s="270"/>
      <c r="F42" s="271"/>
      <c r="G42" s="84"/>
    </row>
    <row r="43" spans="1:7" ht="28.5" customHeight="1">
      <c r="A43" s="95"/>
      <c r="B43" s="231" t="s">
        <v>109</v>
      </c>
      <c r="C43" s="232"/>
      <c r="D43" s="224">
        <v>0</v>
      </c>
      <c r="E43" s="203"/>
      <c r="F43" s="204"/>
      <c r="G43" s="74" t="s">
        <v>294</v>
      </c>
    </row>
    <row r="44" spans="1:7" ht="12.75">
      <c r="A44" s="95"/>
      <c r="B44" s="109" t="s">
        <v>152</v>
      </c>
      <c r="C44" s="82"/>
      <c r="D44" s="82"/>
      <c r="E44" s="82"/>
      <c r="F44" s="82"/>
      <c r="G44" s="110"/>
    </row>
    <row r="45" spans="1:7" ht="12.75" customHeight="1">
      <c r="A45" s="95"/>
      <c r="B45" s="231" t="s">
        <v>104</v>
      </c>
      <c r="C45" s="232"/>
      <c r="D45" s="264" t="s">
        <v>262</v>
      </c>
      <c r="E45" s="252"/>
      <c r="F45" s="253"/>
      <c r="G45" s="74"/>
    </row>
    <row r="46" spans="1:7" ht="12.75" customHeight="1">
      <c r="A46" s="95"/>
      <c r="B46" s="231" t="s">
        <v>106</v>
      </c>
      <c r="C46" s="232"/>
      <c r="D46" s="187" t="s">
        <v>153</v>
      </c>
      <c r="E46" s="188"/>
      <c r="F46" s="189"/>
      <c r="G46" s="185"/>
    </row>
    <row r="47" spans="1:7" ht="12.75" customHeight="1">
      <c r="A47" s="95"/>
      <c r="B47" s="231" t="s">
        <v>303</v>
      </c>
      <c r="C47" s="232"/>
      <c r="D47" s="292"/>
      <c r="E47" s="293"/>
      <c r="F47" s="294"/>
      <c r="G47" s="198"/>
    </row>
    <row r="48" spans="1:7" ht="12">
      <c r="A48" s="95"/>
      <c r="B48" s="231" t="s">
        <v>107</v>
      </c>
      <c r="C48" s="232"/>
      <c r="D48" s="292"/>
      <c r="E48" s="293"/>
      <c r="F48" s="294"/>
      <c r="G48" s="198"/>
    </row>
    <row r="49" spans="1:7" ht="15.75" customHeight="1">
      <c r="A49" s="95"/>
      <c r="B49" s="231" t="s">
        <v>108</v>
      </c>
      <c r="C49" s="232"/>
      <c r="D49" s="190"/>
      <c r="E49" s="191"/>
      <c r="F49" s="192"/>
      <c r="G49" s="186"/>
    </row>
    <row r="50" spans="1:7" ht="15.75" customHeight="1">
      <c r="A50" s="95"/>
      <c r="B50" s="109" t="s">
        <v>24</v>
      </c>
      <c r="C50" s="82"/>
      <c r="D50" s="82"/>
      <c r="E50" s="82"/>
      <c r="F50" s="82"/>
      <c r="G50" s="110"/>
    </row>
    <row r="51" spans="1:7" ht="12">
      <c r="A51" s="95"/>
      <c r="B51" s="262" t="s">
        <v>25</v>
      </c>
      <c r="C51" s="263"/>
      <c r="D51" s="199" t="s">
        <v>263</v>
      </c>
      <c r="E51" s="200"/>
      <c r="F51" s="201"/>
      <c r="G51" s="84"/>
    </row>
    <row r="52" spans="1:7" ht="24" customHeight="1">
      <c r="A52" s="95"/>
      <c r="B52" s="231" t="s">
        <v>103</v>
      </c>
      <c r="C52" s="232"/>
      <c r="D52" s="199" t="s">
        <v>171</v>
      </c>
      <c r="E52" s="200"/>
      <c r="F52" s="201"/>
      <c r="G52" s="84"/>
    </row>
    <row r="53" spans="1:7" s="2" customFormat="1" ht="54.75" customHeight="1">
      <c r="A53" s="97"/>
      <c r="B53" s="231" t="s">
        <v>144</v>
      </c>
      <c r="C53" s="232"/>
      <c r="D53" s="213" t="s">
        <v>264</v>
      </c>
      <c r="E53" s="214"/>
      <c r="F53" s="215"/>
      <c r="G53" s="185" t="s">
        <v>252</v>
      </c>
    </row>
    <row r="54" spans="1:7" ht="12.75" customHeight="1">
      <c r="A54" s="95"/>
      <c r="B54" s="231" t="s">
        <v>145</v>
      </c>
      <c r="C54" s="232"/>
      <c r="D54" s="199" t="s">
        <v>0</v>
      </c>
      <c r="E54" s="200"/>
      <c r="F54" s="201"/>
      <c r="G54" s="186"/>
    </row>
    <row r="55" spans="1:7" ht="15.75" customHeight="1">
      <c r="A55" s="95"/>
      <c r="B55" s="231" t="s">
        <v>104</v>
      </c>
      <c r="C55" s="232"/>
      <c r="D55" s="202" t="s">
        <v>258</v>
      </c>
      <c r="E55" s="203"/>
      <c r="F55" s="204"/>
      <c r="G55" s="84"/>
    </row>
    <row r="56" spans="1:7" ht="15" customHeight="1">
      <c r="A56" s="95"/>
      <c r="B56" s="254" t="s">
        <v>26</v>
      </c>
      <c r="C56" s="255"/>
      <c r="D56" s="82"/>
      <c r="E56" s="82"/>
      <c r="F56" s="82"/>
      <c r="G56" s="77"/>
    </row>
    <row r="57" spans="1:7" ht="12">
      <c r="A57" s="95"/>
      <c r="B57" s="231" t="s">
        <v>110</v>
      </c>
      <c r="C57" s="232"/>
      <c r="D57" s="202" t="s">
        <v>146</v>
      </c>
      <c r="E57" s="203"/>
      <c r="F57" s="204"/>
      <c r="G57" s="84"/>
    </row>
    <row r="58" spans="1:7" ht="15" customHeight="1">
      <c r="A58" s="95"/>
      <c r="B58" s="231" t="s">
        <v>111</v>
      </c>
      <c r="C58" s="232"/>
      <c r="D58" s="202" t="s">
        <v>265</v>
      </c>
      <c r="E58" s="203"/>
      <c r="F58" s="204"/>
      <c r="G58" s="84"/>
    </row>
    <row r="59" spans="1:7" ht="12.75" customHeight="1">
      <c r="A59" s="95"/>
      <c r="B59" s="260" t="s">
        <v>27</v>
      </c>
      <c r="C59" s="261"/>
      <c r="D59" s="213" t="s">
        <v>155</v>
      </c>
      <c r="E59" s="214"/>
      <c r="F59" s="215"/>
      <c r="G59" s="84"/>
    </row>
    <row r="60" spans="1:7" ht="15" customHeight="1">
      <c r="A60" s="95"/>
      <c r="B60" s="254" t="s">
        <v>28</v>
      </c>
      <c r="C60" s="255"/>
      <c r="D60" s="82"/>
      <c r="E60" s="82"/>
      <c r="F60" s="82"/>
      <c r="G60" s="77"/>
    </row>
    <row r="61" spans="1:7" ht="87.75" customHeight="1" thickBot="1">
      <c r="A61" s="111"/>
      <c r="B61" s="258" t="s">
        <v>170</v>
      </c>
      <c r="C61" s="259"/>
      <c r="D61" s="210" t="s">
        <v>266</v>
      </c>
      <c r="E61" s="211"/>
      <c r="F61" s="212"/>
      <c r="G61" s="112" t="s">
        <v>304</v>
      </c>
    </row>
    <row r="62" spans="1:7" ht="18" customHeight="1" thickBot="1">
      <c r="A62" s="256" t="s">
        <v>29</v>
      </c>
      <c r="B62" s="257"/>
      <c r="C62" s="257"/>
      <c r="D62" s="113"/>
      <c r="E62" s="113"/>
      <c r="F62" s="113"/>
      <c r="G62" s="78"/>
    </row>
    <row r="63" spans="1:7" ht="15" customHeight="1">
      <c r="A63" s="114"/>
      <c r="B63" s="11" t="s">
        <v>30</v>
      </c>
      <c r="C63" s="115"/>
      <c r="D63" s="105"/>
      <c r="E63" s="105"/>
      <c r="F63" s="105"/>
      <c r="G63" s="76"/>
    </row>
    <row r="64" spans="1:7" ht="15" customHeight="1">
      <c r="A64" s="97"/>
      <c r="B64" s="231" t="s">
        <v>112</v>
      </c>
      <c r="C64" s="232"/>
      <c r="D64" s="205" t="s">
        <v>267</v>
      </c>
      <c r="E64" s="206"/>
      <c r="F64" s="207"/>
      <c r="G64" s="91" t="s">
        <v>12</v>
      </c>
    </row>
    <row r="65" spans="1:7" ht="30" customHeight="1">
      <c r="A65" s="97"/>
      <c r="B65" s="231" t="s">
        <v>113</v>
      </c>
      <c r="C65" s="232"/>
      <c r="D65" s="202" t="s">
        <v>268</v>
      </c>
      <c r="E65" s="203"/>
      <c r="F65" s="204"/>
      <c r="G65" s="222" t="s">
        <v>305</v>
      </c>
    </row>
    <row r="66" spans="1:7" ht="43.5" customHeight="1">
      <c r="A66" s="97"/>
      <c r="B66" s="231" t="s">
        <v>114</v>
      </c>
      <c r="C66" s="232"/>
      <c r="D66" s="199" t="s">
        <v>269</v>
      </c>
      <c r="E66" s="200"/>
      <c r="F66" s="201"/>
      <c r="G66" s="223"/>
    </row>
    <row r="67" spans="1:7" ht="15" customHeight="1">
      <c r="A67" s="97"/>
      <c r="B67" s="109" t="s">
        <v>31</v>
      </c>
      <c r="C67" s="82"/>
      <c r="D67" s="82"/>
      <c r="E67" s="82"/>
      <c r="F67" s="82"/>
      <c r="G67" s="77"/>
    </row>
    <row r="68" spans="1:7" ht="15" customHeight="1">
      <c r="A68" s="97"/>
      <c r="B68" s="231" t="s">
        <v>115</v>
      </c>
      <c r="C68" s="232"/>
      <c r="D68" s="202" t="s">
        <v>270</v>
      </c>
      <c r="E68" s="203"/>
      <c r="F68" s="204"/>
      <c r="G68" s="84"/>
    </row>
    <row r="69" spans="1:7" ht="15" customHeight="1">
      <c r="A69" s="97"/>
      <c r="B69" s="231" t="s">
        <v>116</v>
      </c>
      <c r="C69" s="232"/>
      <c r="D69" s="202" t="s">
        <v>270</v>
      </c>
      <c r="E69" s="203"/>
      <c r="F69" s="204"/>
      <c r="G69" s="84"/>
    </row>
    <row r="70" spans="1:7" ht="15" customHeight="1">
      <c r="A70" s="97"/>
      <c r="B70" s="109" t="s">
        <v>32</v>
      </c>
      <c r="C70" s="82"/>
      <c r="D70" s="82"/>
      <c r="E70" s="82"/>
      <c r="F70" s="82"/>
      <c r="G70" s="77"/>
    </row>
    <row r="71" spans="1:7" s="2" customFormat="1" ht="15.75" customHeight="1">
      <c r="A71" s="97"/>
      <c r="B71" s="231" t="s">
        <v>115</v>
      </c>
      <c r="C71" s="232"/>
      <c r="D71" s="187" t="s">
        <v>271</v>
      </c>
      <c r="E71" s="188"/>
      <c r="F71" s="189"/>
      <c r="G71" s="193" t="s">
        <v>252</v>
      </c>
    </row>
    <row r="72" spans="1:7" s="2" customFormat="1" ht="15" customHeight="1">
      <c r="A72" s="97"/>
      <c r="B72" s="231" t="s">
        <v>116</v>
      </c>
      <c r="C72" s="232"/>
      <c r="D72" s="190"/>
      <c r="E72" s="191"/>
      <c r="F72" s="192"/>
      <c r="G72" s="194"/>
    </row>
    <row r="73" spans="1:7" s="2" customFormat="1" ht="15" customHeight="1">
      <c r="A73" s="97"/>
      <c r="B73" s="109" t="s">
        <v>33</v>
      </c>
      <c r="C73" s="116"/>
      <c r="D73" s="116"/>
      <c r="E73" s="116"/>
      <c r="F73" s="116"/>
      <c r="G73" s="117"/>
    </row>
    <row r="74" spans="1:7" ht="14.25" customHeight="1">
      <c r="A74" s="97"/>
      <c r="B74" s="231" t="s">
        <v>141</v>
      </c>
      <c r="C74" s="232"/>
      <c r="D74" s="202" t="s">
        <v>169</v>
      </c>
      <c r="E74" s="203"/>
      <c r="F74" s="204"/>
      <c r="G74" s="193" t="s">
        <v>168</v>
      </c>
    </row>
    <row r="75" spans="1:7" ht="14.25" customHeight="1">
      <c r="A75" s="97"/>
      <c r="B75" s="231" t="s">
        <v>142</v>
      </c>
      <c r="C75" s="232"/>
      <c r="D75" s="202" t="s">
        <v>167</v>
      </c>
      <c r="E75" s="203"/>
      <c r="F75" s="204"/>
      <c r="G75" s="194"/>
    </row>
    <row r="76" spans="1:7" ht="15" customHeight="1">
      <c r="A76" s="97"/>
      <c r="B76" s="231" t="s">
        <v>117</v>
      </c>
      <c r="C76" s="232"/>
      <c r="D76" s="202" t="s">
        <v>157</v>
      </c>
      <c r="E76" s="203"/>
      <c r="F76" s="204"/>
      <c r="G76" s="193" t="s">
        <v>272</v>
      </c>
    </row>
    <row r="77" spans="1:7" ht="15" customHeight="1">
      <c r="A77" s="97"/>
      <c r="B77" s="231" t="s">
        <v>118</v>
      </c>
      <c r="C77" s="232"/>
      <c r="D77" s="202" t="s">
        <v>166</v>
      </c>
      <c r="E77" s="203"/>
      <c r="F77" s="204"/>
      <c r="G77" s="225"/>
    </row>
    <row r="78" spans="1:7" ht="15" customHeight="1">
      <c r="A78" s="97"/>
      <c r="B78" s="231" t="s">
        <v>119</v>
      </c>
      <c r="C78" s="232"/>
      <c r="D78" s="202" t="s">
        <v>165</v>
      </c>
      <c r="E78" s="203"/>
      <c r="F78" s="204"/>
      <c r="G78" s="194"/>
    </row>
    <row r="79" spans="1:7" s="2" customFormat="1" ht="30" customHeight="1">
      <c r="A79" s="97"/>
      <c r="B79" s="231" t="s">
        <v>121</v>
      </c>
      <c r="C79" s="232"/>
      <c r="D79" s="199" t="s">
        <v>271</v>
      </c>
      <c r="E79" s="200"/>
      <c r="F79" s="201"/>
      <c r="G79" s="84" t="s">
        <v>252</v>
      </c>
    </row>
    <row r="80" spans="1:7" s="2" customFormat="1" ht="34.5" customHeight="1">
      <c r="A80" s="97"/>
      <c r="B80" s="231" t="s">
        <v>122</v>
      </c>
      <c r="C80" s="232"/>
      <c r="D80" s="195" t="s">
        <v>306</v>
      </c>
      <c r="E80" s="196"/>
      <c r="F80" s="197"/>
      <c r="G80" s="74" t="s">
        <v>252</v>
      </c>
    </row>
    <row r="81" spans="1:7" s="2" customFormat="1" ht="12.75" customHeight="1">
      <c r="A81" s="97"/>
      <c r="B81" s="231" t="s">
        <v>123</v>
      </c>
      <c r="C81" s="232"/>
      <c r="D81" s="202" t="s">
        <v>271</v>
      </c>
      <c r="E81" s="203"/>
      <c r="F81" s="204"/>
      <c r="G81" s="84" t="s">
        <v>252</v>
      </c>
    </row>
    <row r="82" spans="1:7" s="2" customFormat="1" ht="15" customHeight="1">
      <c r="A82" s="97"/>
      <c r="B82" s="231" t="s">
        <v>124</v>
      </c>
      <c r="C82" s="232"/>
      <c r="D82" s="202" t="s">
        <v>271</v>
      </c>
      <c r="E82" s="203"/>
      <c r="F82" s="204"/>
      <c r="G82" s="84" t="s">
        <v>252</v>
      </c>
    </row>
    <row r="83" spans="1:7" s="2" customFormat="1" ht="15" customHeight="1">
      <c r="A83" s="97"/>
      <c r="B83" s="109" t="s">
        <v>3</v>
      </c>
      <c r="C83" s="116"/>
      <c r="D83" s="116"/>
      <c r="E83" s="116"/>
      <c r="F83" s="116"/>
      <c r="G83" s="117"/>
    </row>
    <row r="84" spans="1:7" s="2" customFormat="1" ht="15" customHeight="1">
      <c r="A84" s="97"/>
      <c r="B84" s="233" t="s">
        <v>120</v>
      </c>
      <c r="C84" s="234"/>
      <c r="D84" s="199" t="s">
        <v>307</v>
      </c>
      <c r="E84" s="200"/>
      <c r="F84" s="201"/>
      <c r="G84" s="74"/>
    </row>
    <row r="85" spans="1:7" s="2" customFormat="1" ht="12.75" customHeight="1">
      <c r="A85" s="97"/>
      <c r="B85" s="249" t="s">
        <v>1</v>
      </c>
      <c r="C85" s="250"/>
      <c r="D85" s="251" t="s">
        <v>273</v>
      </c>
      <c r="E85" s="252"/>
      <c r="F85" s="253"/>
      <c r="G85" s="193" t="s">
        <v>275</v>
      </c>
    </row>
    <row r="86" spans="1:7" s="2" customFormat="1" ht="12.75" customHeight="1">
      <c r="A86" s="97"/>
      <c r="B86" s="249" t="s">
        <v>13</v>
      </c>
      <c r="C86" s="250"/>
      <c r="D86" s="199" t="s">
        <v>274</v>
      </c>
      <c r="E86" s="200"/>
      <c r="F86" s="201"/>
      <c r="G86" s="194"/>
    </row>
    <row r="87" spans="1:7" s="2" customFormat="1" ht="12.75">
      <c r="A87" s="97"/>
      <c r="B87" s="120" t="s">
        <v>2</v>
      </c>
      <c r="C87" s="121"/>
      <c r="D87" s="92"/>
      <c r="E87" s="92"/>
      <c r="F87" s="92"/>
      <c r="G87" s="84"/>
    </row>
    <row r="88" spans="1:7" s="2" customFormat="1" ht="50.25" customHeight="1">
      <c r="A88" s="97"/>
      <c r="B88" s="233" t="s">
        <v>4</v>
      </c>
      <c r="C88" s="234"/>
      <c r="D88" s="199" t="s">
        <v>295</v>
      </c>
      <c r="E88" s="200"/>
      <c r="F88" s="201"/>
      <c r="G88" s="74"/>
    </row>
    <row r="89" spans="1:7" s="2" customFormat="1" ht="51">
      <c r="A89" s="97"/>
      <c r="B89" s="231" t="s">
        <v>151</v>
      </c>
      <c r="C89" s="232"/>
      <c r="D89" s="246" t="s">
        <v>296</v>
      </c>
      <c r="E89" s="247"/>
      <c r="F89" s="248"/>
      <c r="G89" s="74" t="s">
        <v>297</v>
      </c>
    </row>
    <row r="90" spans="1:7" s="2" customFormat="1" ht="21" customHeight="1">
      <c r="A90" s="97"/>
      <c r="B90" s="231" t="s">
        <v>125</v>
      </c>
      <c r="C90" s="232"/>
      <c r="D90" s="199" t="s">
        <v>276</v>
      </c>
      <c r="E90" s="200"/>
      <c r="F90" s="201"/>
      <c r="G90" s="74"/>
    </row>
    <row r="91" spans="1:7" s="2" customFormat="1" ht="21" customHeight="1">
      <c r="A91" s="97"/>
      <c r="B91" s="107" t="s">
        <v>5</v>
      </c>
      <c r="C91" s="122"/>
      <c r="D91" s="92"/>
      <c r="E91" s="92"/>
      <c r="F91" s="92"/>
      <c r="G91" s="84"/>
    </row>
    <row r="92" spans="1:7" s="2" customFormat="1" ht="27" customHeight="1">
      <c r="A92" s="97"/>
      <c r="B92" s="233" t="s">
        <v>6</v>
      </c>
      <c r="C92" s="234"/>
      <c r="D92" s="199" t="s">
        <v>277</v>
      </c>
      <c r="E92" s="200"/>
      <c r="F92" s="201"/>
      <c r="G92" s="74"/>
    </row>
    <row r="93" spans="1:7" s="2" customFormat="1" ht="28.5" customHeight="1">
      <c r="A93" s="97"/>
      <c r="B93" s="233" t="s">
        <v>147</v>
      </c>
      <c r="C93" s="234"/>
      <c r="D93" s="199" t="s">
        <v>276</v>
      </c>
      <c r="E93" s="200"/>
      <c r="F93" s="201"/>
      <c r="G93" s="74"/>
    </row>
    <row r="94" spans="1:7" s="2" customFormat="1" ht="15" customHeight="1">
      <c r="A94" s="97"/>
      <c r="B94" s="109" t="s">
        <v>34</v>
      </c>
      <c r="C94" s="116"/>
      <c r="D94" s="116"/>
      <c r="E94" s="116"/>
      <c r="F94" s="116"/>
      <c r="G94" s="117"/>
    </row>
    <row r="95" spans="1:7" s="2" customFormat="1" ht="15" customHeight="1">
      <c r="A95" s="97"/>
      <c r="B95" s="231" t="s">
        <v>126</v>
      </c>
      <c r="C95" s="232"/>
      <c r="D95" s="202" t="s">
        <v>278</v>
      </c>
      <c r="E95" s="203"/>
      <c r="F95" s="204"/>
      <c r="G95" s="123"/>
    </row>
    <row r="96" spans="1:7" s="2" customFormat="1" ht="15" customHeight="1">
      <c r="A96" s="97"/>
      <c r="B96" s="231" t="s">
        <v>127</v>
      </c>
      <c r="C96" s="232"/>
      <c r="D96" s="202" t="s">
        <v>279</v>
      </c>
      <c r="E96" s="203"/>
      <c r="F96" s="204"/>
      <c r="G96" s="123"/>
    </row>
    <row r="97" spans="1:7" s="2" customFormat="1" ht="15" customHeight="1">
      <c r="A97" s="97"/>
      <c r="B97" s="231" t="s">
        <v>128</v>
      </c>
      <c r="C97" s="232"/>
      <c r="D97" s="224" t="s">
        <v>271</v>
      </c>
      <c r="E97" s="203"/>
      <c r="F97" s="204"/>
      <c r="G97" s="74" t="s">
        <v>252</v>
      </c>
    </row>
    <row r="98" spans="1:7" s="2" customFormat="1" ht="30" customHeight="1">
      <c r="A98" s="97"/>
      <c r="B98" s="226" t="s">
        <v>7</v>
      </c>
      <c r="C98" s="227"/>
      <c r="D98" s="199">
        <v>300</v>
      </c>
      <c r="E98" s="200"/>
      <c r="F98" s="201"/>
      <c r="G98" s="222" t="s">
        <v>308</v>
      </c>
    </row>
    <row r="99" spans="1:7" s="2" customFormat="1" ht="15" customHeight="1">
      <c r="A99" s="124"/>
      <c r="B99" s="231" t="s">
        <v>129</v>
      </c>
      <c r="C99" s="232"/>
      <c r="D99" s="202" t="s">
        <v>242</v>
      </c>
      <c r="E99" s="203"/>
      <c r="F99" s="204"/>
      <c r="G99" s="223"/>
    </row>
    <row r="100" spans="1:7" s="2" customFormat="1" ht="15" customHeight="1" thickBot="1">
      <c r="A100" s="124"/>
      <c r="B100" s="208" t="s">
        <v>130</v>
      </c>
      <c r="C100" s="209"/>
      <c r="D100" s="210" t="s">
        <v>307</v>
      </c>
      <c r="E100" s="211"/>
      <c r="F100" s="212"/>
      <c r="G100" s="112"/>
    </row>
    <row r="101" spans="1:7" ht="18" customHeight="1" thickBot="1">
      <c r="A101" s="244" t="s">
        <v>35</v>
      </c>
      <c r="B101" s="245"/>
      <c r="C101" s="245"/>
      <c r="D101" s="125"/>
      <c r="E101" s="125"/>
      <c r="F101" s="125"/>
      <c r="G101" s="79"/>
    </row>
    <row r="102" spans="1:7" ht="15" customHeight="1">
      <c r="A102" s="126"/>
      <c r="B102" s="12" t="s">
        <v>36</v>
      </c>
      <c r="C102" s="14"/>
      <c r="D102" s="14"/>
      <c r="E102" s="14"/>
      <c r="F102" s="14"/>
      <c r="G102" s="80"/>
    </row>
    <row r="103" spans="1:7" s="2" customFormat="1" ht="30" customHeight="1">
      <c r="A103" s="118"/>
      <c r="B103" s="226" t="s">
        <v>309</v>
      </c>
      <c r="C103" s="227"/>
      <c r="D103" s="228" t="s">
        <v>310</v>
      </c>
      <c r="E103" s="229"/>
      <c r="F103" s="230"/>
      <c r="G103" s="84" t="s">
        <v>252</v>
      </c>
    </row>
    <row r="104" spans="1:7" s="2" customFormat="1" ht="30.75" customHeight="1">
      <c r="A104" s="118"/>
      <c r="B104" s="231" t="s">
        <v>131</v>
      </c>
      <c r="C104" s="232"/>
      <c r="D104" s="199" t="s">
        <v>307</v>
      </c>
      <c r="E104" s="200"/>
      <c r="F104" s="201"/>
      <c r="G104" s="84"/>
    </row>
    <row r="105" spans="1:7" s="2" customFormat="1" ht="30.75" customHeight="1">
      <c r="A105" s="118"/>
      <c r="B105" s="231" t="s">
        <v>132</v>
      </c>
      <c r="C105" s="232"/>
      <c r="D105" s="199" t="s">
        <v>271</v>
      </c>
      <c r="E105" s="200"/>
      <c r="F105" s="201"/>
      <c r="G105" s="84" t="s">
        <v>252</v>
      </c>
    </row>
    <row r="106" spans="1:7" ht="30.75" customHeight="1">
      <c r="A106" s="127"/>
      <c r="B106" s="231" t="s">
        <v>133</v>
      </c>
      <c r="C106" s="232"/>
      <c r="D106" s="199" t="s">
        <v>271</v>
      </c>
      <c r="E106" s="200"/>
      <c r="F106" s="201"/>
      <c r="G106" s="84" t="s">
        <v>252</v>
      </c>
    </row>
    <row r="107" spans="1:7" ht="15.75" customHeight="1">
      <c r="A107" s="127"/>
      <c r="B107" s="13" t="s">
        <v>134</v>
      </c>
      <c r="C107" s="15"/>
      <c r="D107" s="15"/>
      <c r="E107" s="15"/>
      <c r="F107" s="15"/>
      <c r="G107" s="81"/>
    </row>
    <row r="108" spans="1:7" s="2" customFormat="1" ht="38.25">
      <c r="A108" s="118"/>
      <c r="B108" s="233" t="s">
        <v>309</v>
      </c>
      <c r="C108" s="234"/>
      <c r="D108" s="199" t="s">
        <v>311</v>
      </c>
      <c r="E108" s="200"/>
      <c r="F108" s="201"/>
      <c r="G108" s="74" t="s">
        <v>298</v>
      </c>
    </row>
    <row r="109" spans="1:7" ht="30" customHeight="1">
      <c r="A109" s="127"/>
      <c r="B109" s="233" t="s">
        <v>131</v>
      </c>
      <c r="C109" s="234"/>
      <c r="D109" s="199" t="s">
        <v>307</v>
      </c>
      <c r="E109" s="200"/>
      <c r="F109" s="201"/>
      <c r="G109" s="128"/>
    </row>
    <row r="110" spans="1:7" ht="15" customHeight="1">
      <c r="A110" s="127"/>
      <c r="B110" s="109" t="s">
        <v>38</v>
      </c>
      <c r="C110" s="15"/>
      <c r="D110" s="15"/>
      <c r="E110" s="15"/>
      <c r="F110" s="15"/>
      <c r="G110" s="81"/>
    </row>
    <row r="111" spans="1:7" s="2" customFormat="1" ht="29.25" customHeight="1">
      <c r="A111" s="118"/>
      <c r="B111" s="231" t="s">
        <v>135</v>
      </c>
      <c r="C111" s="232"/>
      <c r="D111" s="199" t="s">
        <v>311</v>
      </c>
      <c r="E111" s="200"/>
      <c r="F111" s="201"/>
      <c r="G111" s="74" t="s">
        <v>280</v>
      </c>
    </row>
    <row r="112" spans="1:7" ht="30" customHeight="1" thickBot="1">
      <c r="A112" s="129"/>
      <c r="B112" s="208" t="s">
        <v>131</v>
      </c>
      <c r="C112" s="209"/>
      <c r="D112" s="210" t="s">
        <v>307</v>
      </c>
      <c r="E112" s="211"/>
      <c r="F112" s="212"/>
      <c r="G112" s="130"/>
    </row>
    <row r="113" spans="1:7" ht="18" customHeight="1" thickBot="1">
      <c r="A113" s="244" t="s">
        <v>143</v>
      </c>
      <c r="B113" s="245"/>
      <c r="C113" s="245"/>
      <c r="D113" s="125"/>
      <c r="E113" s="125"/>
      <c r="F113" s="125"/>
      <c r="G113" s="79"/>
    </row>
    <row r="114" spans="1:7" ht="15" customHeight="1">
      <c r="A114" s="126"/>
      <c r="B114" s="12" t="s">
        <v>8</v>
      </c>
      <c r="C114" s="105"/>
      <c r="D114" s="105"/>
      <c r="E114" s="105"/>
      <c r="F114" s="105"/>
      <c r="G114" s="76"/>
    </row>
    <row r="115" spans="1:7" ht="27" customHeight="1">
      <c r="A115" s="127"/>
      <c r="B115" s="236" t="s">
        <v>175</v>
      </c>
      <c r="C115" s="237"/>
      <c r="D115" s="59"/>
      <c r="E115" s="60">
        <v>12</v>
      </c>
      <c r="F115" s="72"/>
      <c r="G115" s="193" t="s">
        <v>176</v>
      </c>
    </row>
    <row r="116" spans="1:7" ht="22.5" customHeight="1">
      <c r="A116" s="127"/>
      <c r="B116" s="236" t="s">
        <v>177</v>
      </c>
      <c r="C116" s="237"/>
      <c r="D116" s="59"/>
      <c r="E116" s="131" t="s">
        <v>301</v>
      </c>
      <c r="F116" s="72"/>
      <c r="G116" s="225"/>
    </row>
    <row r="117" spans="1:7" ht="27" customHeight="1">
      <c r="A117" s="127"/>
      <c r="B117" s="236" t="s">
        <v>178</v>
      </c>
      <c r="C117" s="237"/>
      <c r="D117" s="132"/>
      <c r="E117" s="131">
        <v>20370</v>
      </c>
      <c r="F117" s="72"/>
      <c r="G117" s="225"/>
    </row>
    <row r="118" spans="1:7" ht="22.5" customHeight="1">
      <c r="A118" s="127"/>
      <c r="B118" s="236" t="s">
        <v>179</v>
      </c>
      <c r="C118" s="237"/>
      <c r="D118" s="133"/>
      <c r="E118" s="131" t="s">
        <v>185</v>
      </c>
      <c r="F118" s="72"/>
      <c r="G118" s="194"/>
    </row>
    <row r="119" spans="1:7" ht="27" customHeight="1">
      <c r="A119" s="127"/>
      <c r="B119" s="236" t="s">
        <v>180</v>
      </c>
      <c r="C119" s="237"/>
      <c r="D119" s="133"/>
      <c r="E119" s="131">
        <v>161.9</v>
      </c>
      <c r="F119" s="72"/>
      <c r="G119" s="84" t="s">
        <v>234</v>
      </c>
    </row>
    <row r="120" spans="1:7" ht="45" customHeight="1">
      <c r="A120" s="127"/>
      <c r="B120" s="236" t="s">
        <v>181</v>
      </c>
      <c r="C120" s="237"/>
      <c r="D120" s="119"/>
      <c r="E120" s="134" t="s">
        <v>307</v>
      </c>
      <c r="F120" s="72"/>
      <c r="G120" s="84" t="s">
        <v>182</v>
      </c>
    </row>
    <row r="121" spans="1:7" ht="15" customHeight="1">
      <c r="A121" s="127"/>
      <c r="B121" s="13" t="s">
        <v>10</v>
      </c>
      <c r="C121" s="82"/>
      <c r="D121" s="82"/>
      <c r="E121" s="82"/>
      <c r="F121" s="82"/>
      <c r="G121" s="77"/>
    </row>
    <row r="122" spans="1:7" ht="31.5" customHeight="1">
      <c r="A122" s="135"/>
      <c r="B122" s="236" t="s">
        <v>9</v>
      </c>
      <c r="C122" s="237"/>
      <c r="D122" s="202" t="s">
        <v>299</v>
      </c>
      <c r="E122" s="203"/>
      <c r="F122" s="204"/>
      <c r="G122" s="136" t="s">
        <v>252</v>
      </c>
    </row>
    <row r="123" spans="1:7" ht="23.25" customHeight="1" thickBot="1">
      <c r="A123" s="129"/>
      <c r="B123" s="238" t="s">
        <v>131</v>
      </c>
      <c r="C123" s="239"/>
      <c r="D123" s="265" t="s">
        <v>312</v>
      </c>
      <c r="E123" s="266"/>
      <c r="F123" s="267"/>
      <c r="G123" s="137" t="s">
        <v>252</v>
      </c>
    </row>
    <row r="124" spans="1:7" ht="18" customHeight="1">
      <c r="A124" s="240" t="s">
        <v>136</v>
      </c>
      <c r="B124" s="240"/>
      <c r="C124" s="240"/>
      <c r="D124" s="138"/>
      <c r="E124" s="138"/>
      <c r="F124" s="138"/>
      <c r="G124" s="138"/>
    </row>
    <row r="125" spans="1:6" ht="29.25" customHeight="1">
      <c r="A125" s="139"/>
      <c r="B125" s="241" t="s">
        <v>320</v>
      </c>
      <c r="C125" s="241"/>
      <c r="D125" s="241"/>
      <c r="E125" s="241"/>
      <c r="F125" s="241"/>
    </row>
    <row r="126" spans="1:6" ht="16.5" customHeight="1">
      <c r="A126" s="139"/>
      <c r="B126" s="242" t="s">
        <v>137</v>
      </c>
      <c r="C126" s="242"/>
      <c r="D126" s="242"/>
      <c r="E126" s="242"/>
      <c r="F126" s="242"/>
    </row>
    <row r="127" spans="1:6" ht="32.25" customHeight="1">
      <c r="A127" s="139"/>
      <c r="B127" s="241" t="s">
        <v>154</v>
      </c>
      <c r="C127" s="241"/>
      <c r="D127" s="241"/>
      <c r="E127" s="241"/>
      <c r="F127" s="241"/>
    </row>
    <row r="128" spans="1:6" ht="29.25" customHeight="1">
      <c r="A128" s="139"/>
      <c r="B128" s="243" t="s">
        <v>149</v>
      </c>
      <c r="C128" s="243"/>
      <c r="D128" s="243"/>
      <c r="E128" s="243"/>
      <c r="F128" s="243"/>
    </row>
    <row r="129" spans="1:7" ht="30.75" customHeight="1">
      <c r="A129" s="139"/>
      <c r="B129" s="243" t="s">
        <v>148</v>
      </c>
      <c r="C129" s="243"/>
      <c r="D129" s="243"/>
      <c r="E129" s="243"/>
      <c r="F129" s="243"/>
      <c r="G129" s="6"/>
    </row>
    <row r="130" spans="1:7" ht="30" customHeight="1">
      <c r="A130" s="139"/>
      <c r="B130" s="235" t="s">
        <v>281</v>
      </c>
      <c r="C130" s="235"/>
      <c r="D130" s="235"/>
      <c r="E130" s="235"/>
      <c r="F130" s="235"/>
      <c r="G130" s="6"/>
    </row>
  </sheetData>
  <sheetProtection/>
  <mergeCells count="206">
    <mergeCell ref="B14:C14"/>
    <mergeCell ref="D14:F14"/>
    <mergeCell ref="B7:C7"/>
    <mergeCell ref="D7:F7"/>
    <mergeCell ref="G13:G16"/>
    <mergeCell ref="A3:A5"/>
    <mergeCell ref="B3:C5"/>
    <mergeCell ref="D3:F5"/>
    <mergeCell ref="G3:G5"/>
    <mergeCell ref="B13:C13"/>
    <mergeCell ref="D13:F13"/>
    <mergeCell ref="B11:C11"/>
    <mergeCell ref="B29:C29"/>
    <mergeCell ref="B30:C30"/>
    <mergeCell ref="D30:F30"/>
    <mergeCell ref="B28:C28"/>
    <mergeCell ref="B15:C15"/>
    <mergeCell ref="D15:F15"/>
    <mergeCell ref="B16:C16"/>
    <mergeCell ref="D16:F16"/>
    <mergeCell ref="B24:C24"/>
    <mergeCell ref="G115:G118"/>
    <mergeCell ref="A6:C6"/>
    <mergeCell ref="D11:F11"/>
    <mergeCell ref="A12:C12"/>
    <mergeCell ref="B9:C9"/>
    <mergeCell ref="D9:F9"/>
    <mergeCell ref="D46:F49"/>
    <mergeCell ref="B8:C8"/>
    <mergeCell ref="B10:C10"/>
    <mergeCell ref="D10:F10"/>
    <mergeCell ref="B23:C23"/>
    <mergeCell ref="D23:F23"/>
    <mergeCell ref="B17:C17"/>
    <mergeCell ref="D17:F17"/>
    <mergeCell ref="B18:C18"/>
    <mergeCell ref="D18:F18"/>
    <mergeCell ref="B19:C19"/>
    <mergeCell ref="B20:C20"/>
    <mergeCell ref="D20:F20"/>
    <mergeCell ref="B41:C41"/>
    <mergeCell ref="B42:C42"/>
    <mergeCell ref="D42:F42"/>
    <mergeCell ref="D22:F22"/>
    <mergeCell ref="B21:C22"/>
    <mergeCell ref="D21:F21"/>
    <mergeCell ref="D24:F24"/>
    <mergeCell ref="B25:C25"/>
    <mergeCell ref="D25:F25"/>
    <mergeCell ref="A26:C26"/>
    <mergeCell ref="B36:C36"/>
    <mergeCell ref="B39:C39"/>
    <mergeCell ref="B40:C40"/>
    <mergeCell ref="B33:C33"/>
    <mergeCell ref="D33:F33"/>
    <mergeCell ref="B34:C34"/>
    <mergeCell ref="D34:F34"/>
    <mergeCell ref="B35:C35"/>
    <mergeCell ref="D123:F123"/>
    <mergeCell ref="B49:C49"/>
    <mergeCell ref="B46:C46"/>
    <mergeCell ref="B43:C43"/>
    <mergeCell ref="D43:F43"/>
    <mergeCell ref="B27:C27"/>
    <mergeCell ref="B37:C37"/>
    <mergeCell ref="B38:C38"/>
    <mergeCell ref="D38:F38"/>
    <mergeCell ref="B31:C31"/>
    <mergeCell ref="D31:F31"/>
    <mergeCell ref="B66:C66"/>
    <mergeCell ref="B32:C32"/>
    <mergeCell ref="B48:C48"/>
    <mergeCell ref="B51:C51"/>
    <mergeCell ref="D51:F51"/>
    <mergeCell ref="B52:C52"/>
    <mergeCell ref="D52:F52"/>
    <mergeCell ref="B45:C45"/>
    <mergeCell ref="D45:F45"/>
    <mergeCell ref="B47:C47"/>
    <mergeCell ref="B61:C61"/>
    <mergeCell ref="D61:F61"/>
    <mergeCell ref="B64:C64"/>
    <mergeCell ref="B53:C53"/>
    <mergeCell ref="B54:C54"/>
    <mergeCell ref="D54:F54"/>
    <mergeCell ref="B59:C59"/>
    <mergeCell ref="D59:F59"/>
    <mergeCell ref="B55:C55"/>
    <mergeCell ref="D55:F55"/>
    <mergeCell ref="B57:C57"/>
    <mergeCell ref="D57:F57"/>
    <mergeCell ref="B58:C58"/>
    <mergeCell ref="D58:F58"/>
    <mergeCell ref="B56:C56"/>
    <mergeCell ref="B60:C60"/>
    <mergeCell ref="B75:C75"/>
    <mergeCell ref="D75:F75"/>
    <mergeCell ref="A62:C62"/>
    <mergeCell ref="B74:C74"/>
    <mergeCell ref="B69:C69"/>
    <mergeCell ref="B65:C65"/>
    <mergeCell ref="D68:F68"/>
    <mergeCell ref="D66:F66"/>
    <mergeCell ref="B68:C68"/>
    <mergeCell ref="D65:F65"/>
    <mergeCell ref="B77:C77"/>
    <mergeCell ref="D77:F77"/>
    <mergeCell ref="B78:C78"/>
    <mergeCell ref="D78:F78"/>
    <mergeCell ref="B79:C79"/>
    <mergeCell ref="D69:F69"/>
    <mergeCell ref="B71:C71"/>
    <mergeCell ref="B76:C76"/>
    <mergeCell ref="D79:F79"/>
    <mergeCell ref="B72:C72"/>
    <mergeCell ref="B95:C95"/>
    <mergeCell ref="D95:F95"/>
    <mergeCell ref="B82:C82"/>
    <mergeCell ref="D82:F82"/>
    <mergeCell ref="D74:F74"/>
    <mergeCell ref="B96:C96"/>
    <mergeCell ref="D96:F96"/>
    <mergeCell ref="B86:C86"/>
    <mergeCell ref="D86:F86"/>
    <mergeCell ref="B88:C88"/>
    <mergeCell ref="B92:C92"/>
    <mergeCell ref="B93:C93"/>
    <mergeCell ref="B90:C90"/>
    <mergeCell ref="D92:F92"/>
    <mergeCell ref="D80:F80"/>
    <mergeCell ref="B84:C84"/>
    <mergeCell ref="D84:F84"/>
    <mergeCell ref="B89:C89"/>
    <mergeCell ref="D89:F89"/>
    <mergeCell ref="B85:C85"/>
    <mergeCell ref="D85:F85"/>
    <mergeCell ref="B81:C81"/>
    <mergeCell ref="D81:F81"/>
    <mergeCell ref="B80:C80"/>
    <mergeCell ref="B109:C109"/>
    <mergeCell ref="B106:C106"/>
    <mergeCell ref="D106:F106"/>
    <mergeCell ref="D109:F109"/>
    <mergeCell ref="B111:C111"/>
    <mergeCell ref="B97:C97"/>
    <mergeCell ref="B98:C98"/>
    <mergeCell ref="B99:C99"/>
    <mergeCell ref="D111:F111"/>
    <mergeCell ref="A101:C101"/>
    <mergeCell ref="B112:C112"/>
    <mergeCell ref="D112:F112"/>
    <mergeCell ref="B119:C119"/>
    <mergeCell ref="B120:C120"/>
    <mergeCell ref="B117:C117"/>
    <mergeCell ref="B118:C118"/>
    <mergeCell ref="B115:C115"/>
    <mergeCell ref="B116:C116"/>
    <mergeCell ref="A113:C113"/>
    <mergeCell ref="B130:F130"/>
    <mergeCell ref="B122:C122"/>
    <mergeCell ref="D122:F122"/>
    <mergeCell ref="B123:C123"/>
    <mergeCell ref="A124:C124"/>
    <mergeCell ref="B125:F125"/>
    <mergeCell ref="B126:F126"/>
    <mergeCell ref="B127:F127"/>
    <mergeCell ref="B128:F128"/>
    <mergeCell ref="B129:F129"/>
    <mergeCell ref="B103:C103"/>
    <mergeCell ref="D103:F103"/>
    <mergeCell ref="B104:C104"/>
    <mergeCell ref="D104:F104"/>
    <mergeCell ref="B105:C105"/>
    <mergeCell ref="B108:C108"/>
    <mergeCell ref="D105:F105"/>
    <mergeCell ref="D108:F108"/>
    <mergeCell ref="D98:F98"/>
    <mergeCell ref="D99:F99"/>
    <mergeCell ref="G98:G99"/>
    <mergeCell ref="G85:G86"/>
    <mergeCell ref="G74:G75"/>
    <mergeCell ref="D76:F76"/>
    <mergeCell ref="D97:F97"/>
    <mergeCell ref="D90:F90"/>
    <mergeCell ref="G76:G78"/>
    <mergeCell ref="D93:F93"/>
    <mergeCell ref="B100:C100"/>
    <mergeCell ref="D100:F100"/>
    <mergeCell ref="G21:G22"/>
    <mergeCell ref="D29:F29"/>
    <mergeCell ref="D40:F41"/>
    <mergeCell ref="G40:G41"/>
    <mergeCell ref="D53:F53"/>
    <mergeCell ref="D39:F39"/>
    <mergeCell ref="G65:G66"/>
    <mergeCell ref="D88:F88"/>
    <mergeCell ref="G53:G54"/>
    <mergeCell ref="D71:F72"/>
    <mergeCell ref="G71:G72"/>
    <mergeCell ref="G18:G19"/>
    <mergeCell ref="D19:F19"/>
    <mergeCell ref="G46:G49"/>
    <mergeCell ref="D35:F35"/>
    <mergeCell ref="D36:F36"/>
    <mergeCell ref="D28:F28"/>
    <mergeCell ref="D64:F64"/>
  </mergeCells>
  <printOptions/>
  <pageMargins left="0.9" right="0.75" top="0.68" bottom="0.73" header="0.49" footer="0.59"/>
  <pageSetup fitToHeight="6" fitToWidth="1" horizontalDpi="600" verticalDpi="6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9" sqref="A1:K29"/>
    </sheetView>
  </sheetViews>
  <sheetFormatPr defaultColWidth="9.33203125" defaultRowHeight="10.5"/>
  <cols>
    <col min="1" max="1" width="41.16015625" style="0" customWidth="1"/>
    <col min="2" max="2" width="16.16015625" style="23" customWidth="1"/>
    <col min="3" max="3" width="16" style="23" customWidth="1"/>
    <col min="4" max="4" width="17.33203125" style="23" customWidth="1"/>
    <col min="5" max="5" width="12.5" style="24" customWidth="1"/>
    <col min="6" max="7" width="12.5" style="23" customWidth="1"/>
    <col min="8" max="8" width="11.5" style="23" customWidth="1"/>
    <col min="9" max="9" width="13.83203125" style="23" customWidth="1"/>
    <col min="10" max="10" width="12.5" style="24" customWidth="1"/>
    <col min="11" max="11" width="12.5" style="21" customWidth="1"/>
    <col min="13" max="13" width="11.5" style="0" bestFit="1" customWidth="1"/>
  </cols>
  <sheetData>
    <row r="1" spans="1:11" ht="15">
      <c r="A1" s="18" t="s">
        <v>198</v>
      </c>
      <c r="B1" s="140"/>
      <c r="C1" s="140"/>
      <c r="D1" s="140"/>
      <c r="E1" s="141"/>
      <c r="F1" s="140"/>
      <c r="G1" s="140"/>
      <c r="H1" s="140"/>
      <c r="I1" s="140"/>
      <c r="J1" s="141"/>
      <c r="K1" s="142"/>
    </row>
    <row r="2" spans="1:11" ht="39">
      <c r="A2" s="19" t="s">
        <v>188</v>
      </c>
      <c r="B2" s="22" t="s">
        <v>199</v>
      </c>
      <c r="C2" s="143" t="s">
        <v>200</v>
      </c>
      <c r="D2" s="143" t="s">
        <v>201</v>
      </c>
      <c r="E2" s="144" t="s">
        <v>189</v>
      </c>
      <c r="F2" s="143" t="s">
        <v>202</v>
      </c>
      <c r="G2" s="143" t="s">
        <v>203</v>
      </c>
      <c r="H2" s="143" t="s">
        <v>313</v>
      </c>
      <c r="I2" s="143" t="s">
        <v>204</v>
      </c>
      <c r="J2" s="144" t="s">
        <v>205</v>
      </c>
      <c r="K2" s="143" t="s">
        <v>206</v>
      </c>
    </row>
    <row r="3" spans="1:11" ht="12">
      <c r="A3" s="145" t="s">
        <v>225</v>
      </c>
      <c r="B3" s="146">
        <v>29920.42</v>
      </c>
      <c r="C3" s="147" t="s">
        <v>227</v>
      </c>
      <c r="D3" s="146">
        <v>239433.94</v>
      </c>
      <c r="E3" s="148">
        <v>1</v>
      </c>
      <c r="F3" s="146">
        <v>0</v>
      </c>
      <c r="G3" s="146">
        <v>0</v>
      </c>
      <c r="H3" s="146">
        <v>1.0003624535315985</v>
      </c>
      <c r="I3" s="146">
        <v>199.92079999999999</v>
      </c>
      <c r="J3" s="149">
        <f>B3/I3</f>
        <v>149.66136590089675</v>
      </c>
      <c r="K3" s="150">
        <v>0.44999999999999996</v>
      </c>
    </row>
    <row r="4" spans="1:11" ht="12">
      <c r="A4" s="145" t="s">
        <v>207</v>
      </c>
      <c r="B4" s="146">
        <v>26870.64</v>
      </c>
      <c r="C4" s="147" t="s">
        <v>227</v>
      </c>
      <c r="D4" s="146">
        <v>241918.09</v>
      </c>
      <c r="E4" s="148">
        <v>1</v>
      </c>
      <c r="F4" s="146">
        <v>0</v>
      </c>
      <c r="G4" s="146">
        <v>0</v>
      </c>
      <c r="H4" s="146">
        <v>1.0003624535315985</v>
      </c>
      <c r="I4" s="146">
        <v>199.92079999999999</v>
      </c>
      <c r="J4" s="149">
        <f aca="true" t="shared" si="0" ref="J4:J18">B4/I4</f>
        <v>134.40642494427794</v>
      </c>
      <c r="K4" s="150">
        <v>0.75</v>
      </c>
    </row>
    <row r="5" spans="1:11" ht="12">
      <c r="A5" s="145" t="s">
        <v>210</v>
      </c>
      <c r="B5" s="146">
        <v>26870.64</v>
      </c>
      <c r="C5" s="147" t="s">
        <v>227</v>
      </c>
      <c r="D5" s="146">
        <v>241918.09</v>
      </c>
      <c r="E5" s="148">
        <v>10</v>
      </c>
      <c r="F5" s="146">
        <v>0</v>
      </c>
      <c r="G5" s="146">
        <v>0</v>
      </c>
      <c r="H5" s="146">
        <v>1.0003624535315985</v>
      </c>
      <c r="I5" s="146">
        <v>199.92079999999999</v>
      </c>
      <c r="J5" s="149">
        <f t="shared" si="0"/>
        <v>134.40642494427794</v>
      </c>
      <c r="K5" s="150">
        <v>0.75</v>
      </c>
    </row>
    <row r="6" spans="1:11" ht="12">
      <c r="A6" s="145" t="s">
        <v>211</v>
      </c>
      <c r="B6" s="146">
        <v>26870.64</v>
      </c>
      <c r="C6" s="147" t="s">
        <v>227</v>
      </c>
      <c r="D6" s="146">
        <v>241918.09</v>
      </c>
      <c r="E6" s="148">
        <v>1</v>
      </c>
      <c r="F6" s="146">
        <v>0</v>
      </c>
      <c r="G6" s="146">
        <v>0</v>
      </c>
      <c r="H6" s="146">
        <v>1.0003624535315985</v>
      </c>
      <c r="I6" s="146">
        <v>199.92079999999999</v>
      </c>
      <c r="J6" s="149">
        <f t="shared" si="0"/>
        <v>134.40642494427794</v>
      </c>
      <c r="K6" s="150">
        <v>0.75</v>
      </c>
    </row>
    <row r="7" spans="1:11" ht="12">
      <c r="A7" s="145" t="s">
        <v>216</v>
      </c>
      <c r="B7" s="146">
        <v>3373.88</v>
      </c>
      <c r="C7" s="147" t="s">
        <v>227</v>
      </c>
      <c r="D7" s="146">
        <v>30375.23</v>
      </c>
      <c r="E7" s="148">
        <v>1</v>
      </c>
      <c r="F7" s="146">
        <v>2159.52</v>
      </c>
      <c r="G7" s="146">
        <v>2159.52</v>
      </c>
      <c r="H7" s="146">
        <v>1.0003624535315985</v>
      </c>
      <c r="I7" s="146">
        <v>199.92079999999999</v>
      </c>
      <c r="J7" s="149">
        <f t="shared" si="0"/>
        <v>16.87608292883982</v>
      </c>
      <c r="K7" s="150">
        <v>0.75</v>
      </c>
    </row>
    <row r="8" spans="1:11" ht="12">
      <c r="A8" s="145" t="s">
        <v>217</v>
      </c>
      <c r="B8" s="146">
        <v>2174.25</v>
      </c>
      <c r="C8" s="147" t="s">
        <v>227</v>
      </c>
      <c r="D8" s="146">
        <v>19574.95</v>
      </c>
      <c r="E8" s="148">
        <v>1</v>
      </c>
      <c r="F8" s="146">
        <v>1439.68</v>
      </c>
      <c r="G8" s="146">
        <v>1439.68</v>
      </c>
      <c r="H8" s="146">
        <v>1.0003624535315985</v>
      </c>
      <c r="I8" s="146">
        <v>199.92079999999999</v>
      </c>
      <c r="J8" s="149">
        <f t="shared" si="0"/>
        <v>10.875556720461303</v>
      </c>
      <c r="K8" s="150">
        <v>0.75</v>
      </c>
    </row>
    <row r="9" spans="1:11" ht="12">
      <c r="A9" s="145" t="s">
        <v>218</v>
      </c>
      <c r="B9" s="146">
        <v>3373.95</v>
      </c>
      <c r="C9" s="147" t="s">
        <v>227</v>
      </c>
      <c r="D9" s="146">
        <v>30375.89</v>
      </c>
      <c r="E9" s="148">
        <v>1</v>
      </c>
      <c r="F9" s="146">
        <v>2159.52</v>
      </c>
      <c r="G9" s="146">
        <v>2159.52</v>
      </c>
      <c r="H9" s="146">
        <v>1.0003624535315985</v>
      </c>
      <c r="I9" s="146">
        <v>199.92079999999999</v>
      </c>
      <c r="J9" s="149">
        <f t="shared" si="0"/>
        <v>16.876433067494727</v>
      </c>
      <c r="K9" s="150">
        <v>0.7499907063197027</v>
      </c>
    </row>
    <row r="10" spans="1:11" ht="12">
      <c r="A10" s="145" t="s">
        <v>219</v>
      </c>
      <c r="B10" s="146">
        <v>2174.25</v>
      </c>
      <c r="C10" s="147" t="s">
        <v>227</v>
      </c>
      <c r="D10" s="146">
        <v>19574.95</v>
      </c>
      <c r="E10" s="148">
        <v>1</v>
      </c>
      <c r="F10" s="146">
        <v>1439.68</v>
      </c>
      <c r="G10" s="146">
        <v>1439.68</v>
      </c>
      <c r="H10" s="146">
        <v>1.0003624535315985</v>
      </c>
      <c r="I10" s="146">
        <v>199.92079999999999</v>
      </c>
      <c r="J10" s="149">
        <f t="shared" si="0"/>
        <v>10.875556720461303</v>
      </c>
      <c r="K10" s="150">
        <v>0.7499907063197027</v>
      </c>
    </row>
    <row r="11" spans="1:11" ht="12">
      <c r="A11" s="145" t="s">
        <v>220</v>
      </c>
      <c r="B11" s="146">
        <v>3373.88</v>
      </c>
      <c r="C11" s="147" t="s">
        <v>227</v>
      </c>
      <c r="D11" s="146">
        <v>30375.23</v>
      </c>
      <c r="E11" s="148">
        <v>10</v>
      </c>
      <c r="F11" s="146">
        <v>2159.52</v>
      </c>
      <c r="G11" s="146">
        <v>2159.52</v>
      </c>
      <c r="H11" s="146">
        <v>1.0003624535315985</v>
      </c>
      <c r="I11" s="146">
        <v>199.92079999999999</v>
      </c>
      <c r="J11" s="149">
        <f t="shared" si="0"/>
        <v>16.87608292883982</v>
      </c>
      <c r="K11" s="150">
        <v>0.75</v>
      </c>
    </row>
    <row r="12" spans="1:11" ht="12">
      <c r="A12" s="145" t="s">
        <v>221</v>
      </c>
      <c r="B12" s="146">
        <v>2174.25</v>
      </c>
      <c r="C12" s="147" t="s">
        <v>227</v>
      </c>
      <c r="D12" s="146">
        <v>19574.95</v>
      </c>
      <c r="E12" s="148">
        <v>10</v>
      </c>
      <c r="F12" s="146">
        <v>1439.68</v>
      </c>
      <c r="G12" s="146">
        <v>1439.68</v>
      </c>
      <c r="H12" s="146">
        <v>1.0003624535315985</v>
      </c>
      <c r="I12" s="146">
        <v>199.92079999999999</v>
      </c>
      <c r="J12" s="149">
        <f t="shared" si="0"/>
        <v>10.875556720461303</v>
      </c>
      <c r="K12" s="150">
        <v>0.75</v>
      </c>
    </row>
    <row r="13" spans="1:11" ht="12">
      <c r="A13" s="145" t="s">
        <v>222</v>
      </c>
      <c r="B13" s="146">
        <v>3373.95</v>
      </c>
      <c r="C13" s="147" t="s">
        <v>227</v>
      </c>
      <c r="D13" s="146">
        <v>30375.89</v>
      </c>
      <c r="E13" s="148">
        <v>10</v>
      </c>
      <c r="F13" s="146">
        <v>2159.52</v>
      </c>
      <c r="G13" s="146">
        <v>2159.52</v>
      </c>
      <c r="H13" s="146">
        <v>1.0003624535315985</v>
      </c>
      <c r="I13" s="146">
        <v>199.92079999999999</v>
      </c>
      <c r="J13" s="149">
        <f t="shared" si="0"/>
        <v>16.876433067494727</v>
      </c>
      <c r="K13" s="150">
        <v>0.7499907063197027</v>
      </c>
    </row>
    <row r="14" spans="1:11" ht="12">
      <c r="A14" s="145" t="s">
        <v>223</v>
      </c>
      <c r="B14" s="146">
        <v>2174.25</v>
      </c>
      <c r="C14" s="147" t="s">
        <v>227</v>
      </c>
      <c r="D14" s="146">
        <v>19574.95</v>
      </c>
      <c r="E14" s="148">
        <v>10</v>
      </c>
      <c r="F14" s="146">
        <v>1439.68</v>
      </c>
      <c r="G14" s="146">
        <v>1439.68</v>
      </c>
      <c r="H14" s="146">
        <v>1.0003624535315985</v>
      </c>
      <c r="I14" s="146">
        <v>199.92079999999999</v>
      </c>
      <c r="J14" s="149">
        <f t="shared" si="0"/>
        <v>10.875556720461303</v>
      </c>
      <c r="K14" s="150">
        <v>0.7499907063197027</v>
      </c>
    </row>
    <row r="15" spans="1:11" ht="12">
      <c r="A15" s="145" t="s">
        <v>212</v>
      </c>
      <c r="B15" s="146">
        <v>3373.88</v>
      </c>
      <c r="C15" s="147" t="s">
        <v>227</v>
      </c>
      <c r="D15" s="146">
        <v>30375.23</v>
      </c>
      <c r="E15" s="148">
        <v>1</v>
      </c>
      <c r="F15" s="146">
        <v>2159.52</v>
      </c>
      <c r="G15" s="146">
        <v>2159.52</v>
      </c>
      <c r="H15" s="146">
        <v>1.0003624535315985</v>
      </c>
      <c r="I15" s="146">
        <v>199.92079999999999</v>
      </c>
      <c r="J15" s="149">
        <f t="shared" si="0"/>
        <v>16.87608292883982</v>
      </c>
      <c r="K15" s="150">
        <v>0.75</v>
      </c>
    </row>
    <row r="16" spans="1:11" ht="12">
      <c r="A16" s="145" t="s">
        <v>213</v>
      </c>
      <c r="B16" s="146">
        <v>2174.25</v>
      </c>
      <c r="C16" s="147" t="s">
        <v>227</v>
      </c>
      <c r="D16" s="146">
        <v>19574.95</v>
      </c>
      <c r="E16" s="148">
        <v>1</v>
      </c>
      <c r="F16" s="146">
        <v>1439.68</v>
      </c>
      <c r="G16" s="146">
        <v>1439.68</v>
      </c>
      <c r="H16" s="146">
        <v>1.0003624535315985</v>
      </c>
      <c r="I16" s="146">
        <v>199.92079999999999</v>
      </c>
      <c r="J16" s="149">
        <f t="shared" si="0"/>
        <v>10.875556720461303</v>
      </c>
      <c r="K16" s="150">
        <v>0.75</v>
      </c>
    </row>
    <row r="17" spans="1:11" ht="12">
      <c r="A17" s="145" t="s">
        <v>214</v>
      </c>
      <c r="B17" s="146">
        <v>3373.95</v>
      </c>
      <c r="C17" s="147" t="s">
        <v>227</v>
      </c>
      <c r="D17" s="146">
        <v>30375.89</v>
      </c>
      <c r="E17" s="148">
        <v>1</v>
      </c>
      <c r="F17" s="146">
        <v>2159.52</v>
      </c>
      <c r="G17" s="146">
        <v>2159.52</v>
      </c>
      <c r="H17" s="146">
        <v>1.0003624535315985</v>
      </c>
      <c r="I17" s="146">
        <v>199.92079999999999</v>
      </c>
      <c r="J17" s="149">
        <f t="shared" si="0"/>
        <v>16.876433067494727</v>
      </c>
      <c r="K17" s="150">
        <v>0.7499907063197027</v>
      </c>
    </row>
    <row r="18" spans="1:11" ht="12">
      <c r="A18" s="145" t="s">
        <v>215</v>
      </c>
      <c r="B18" s="146">
        <v>2174.25</v>
      </c>
      <c r="C18" s="147" t="s">
        <v>227</v>
      </c>
      <c r="D18" s="146">
        <v>19574.95</v>
      </c>
      <c r="E18" s="148">
        <v>1</v>
      </c>
      <c r="F18" s="146">
        <v>1439.68</v>
      </c>
      <c r="G18" s="146">
        <v>1439.68</v>
      </c>
      <c r="H18" s="146">
        <v>1.0003624535315985</v>
      </c>
      <c r="I18" s="146">
        <v>199.92079999999999</v>
      </c>
      <c r="J18" s="149">
        <f t="shared" si="0"/>
        <v>10.875556720461303</v>
      </c>
      <c r="K18" s="150">
        <v>0.7499907063197027</v>
      </c>
    </row>
    <row r="19" spans="1:11" ht="12">
      <c r="A19" s="151" t="s">
        <v>235</v>
      </c>
      <c r="B19" s="152">
        <v>389.72</v>
      </c>
      <c r="C19" s="152" t="s">
        <v>227</v>
      </c>
      <c r="D19" s="153">
        <v>3508.68</v>
      </c>
      <c r="E19" s="152">
        <v>1</v>
      </c>
      <c r="F19" s="152">
        <v>0</v>
      </c>
      <c r="G19" s="152">
        <v>0</v>
      </c>
      <c r="H19" s="153">
        <f>1</f>
        <v>1</v>
      </c>
      <c r="I19" s="154">
        <v>0</v>
      </c>
      <c r="J19" s="155">
        <v>0</v>
      </c>
      <c r="K19" s="156">
        <v>20</v>
      </c>
    </row>
    <row r="20" spans="1:11" ht="12">
      <c r="A20" s="151" t="s">
        <v>236</v>
      </c>
      <c r="B20" s="152">
        <v>389.72</v>
      </c>
      <c r="C20" s="152" t="s">
        <v>227</v>
      </c>
      <c r="D20" s="153">
        <v>3508.68</v>
      </c>
      <c r="E20" s="152">
        <v>10</v>
      </c>
      <c r="F20" s="152">
        <v>0</v>
      </c>
      <c r="G20" s="152">
        <v>0</v>
      </c>
      <c r="H20" s="153">
        <v>1</v>
      </c>
      <c r="I20" s="154">
        <v>0</v>
      </c>
      <c r="J20" s="155">
        <v>0</v>
      </c>
      <c r="K20" s="156">
        <v>20</v>
      </c>
    </row>
    <row r="21" spans="1:11" ht="12">
      <c r="A21" s="151" t="s">
        <v>237</v>
      </c>
      <c r="B21" s="152">
        <v>389.72</v>
      </c>
      <c r="C21" s="152" t="s">
        <v>227</v>
      </c>
      <c r="D21" s="153">
        <v>3508.68</v>
      </c>
      <c r="E21" s="152">
        <v>1</v>
      </c>
      <c r="F21" s="152">
        <v>0</v>
      </c>
      <c r="G21" s="152">
        <v>0</v>
      </c>
      <c r="H21" s="153">
        <v>1</v>
      </c>
      <c r="I21" s="154">
        <v>0</v>
      </c>
      <c r="J21" s="155">
        <v>0</v>
      </c>
      <c r="K21" s="156">
        <v>20</v>
      </c>
    </row>
    <row r="22" spans="1:11" ht="15" customHeight="1">
      <c r="A22" s="151" t="s">
        <v>238</v>
      </c>
      <c r="B22" s="152">
        <v>8436.28</v>
      </c>
      <c r="C22" s="152" t="s">
        <v>227</v>
      </c>
      <c r="D22" s="153">
        <v>67509.29</v>
      </c>
      <c r="E22" s="152">
        <v>1</v>
      </c>
      <c r="F22" s="152">
        <v>0</v>
      </c>
      <c r="G22" s="152">
        <v>0</v>
      </c>
      <c r="H22" s="153">
        <v>1</v>
      </c>
      <c r="I22" s="154">
        <v>0</v>
      </c>
      <c r="J22" s="157">
        <v>0</v>
      </c>
      <c r="K22" s="156">
        <v>45</v>
      </c>
    </row>
    <row r="23" spans="1:11" ht="12">
      <c r="A23" s="158" t="s">
        <v>226</v>
      </c>
      <c r="B23" s="154">
        <v>38356.7</v>
      </c>
      <c r="C23" s="159" t="s">
        <v>230</v>
      </c>
      <c r="D23" s="154">
        <v>153434.28</v>
      </c>
      <c r="E23" s="160">
        <v>1</v>
      </c>
      <c r="F23" s="154">
        <v>3198.35</v>
      </c>
      <c r="G23" s="154">
        <v>0</v>
      </c>
      <c r="H23" s="154">
        <v>0</v>
      </c>
      <c r="I23" s="154">
        <v>0</v>
      </c>
      <c r="J23" s="155">
        <v>0</v>
      </c>
      <c r="K23" s="161">
        <v>0</v>
      </c>
    </row>
    <row r="24" spans="1:11" ht="12">
      <c r="A24" s="145" t="s">
        <v>209</v>
      </c>
      <c r="B24" s="146">
        <v>38356.7</v>
      </c>
      <c r="C24" s="147" t="s">
        <v>230</v>
      </c>
      <c r="D24" s="146">
        <v>153434.28</v>
      </c>
      <c r="E24" s="148">
        <v>10</v>
      </c>
      <c r="F24" s="146">
        <v>3198.35</v>
      </c>
      <c r="G24" s="146">
        <v>0</v>
      </c>
      <c r="H24" s="146">
        <v>0</v>
      </c>
      <c r="I24" s="146">
        <v>0</v>
      </c>
      <c r="J24" s="149">
        <v>0</v>
      </c>
      <c r="K24" s="150">
        <v>0</v>
      </c>
    </row>
    <row r="25" spans="1:11" ht="12">
      <c r="A25" s="145" t="s">
        <v>208</v>
      </c>
      <c r="B25" s="146">
        <v>38356.7</v>
      </c>
      <c r="C25" s="147" t="s">
        <v>230</v>
      </c>
      <c r="D25" s="146">
        <v>153434.28</v>
      </c>
      <c r="E25" s="148">
        <v>1</v>
      </c>
      <c r="F25" s="146">
        <v>3198.35</v>
      </c>
      <c r="G25" s="146">
        <v>0</v>
      </c>
      <c r="H25" s="146">
        <v>0</v>
      </c>
      <c r="I25" s="146">
        <v>0</v>
      </c>
      <c r="J25" s="149">
        <v>0</v>
      </c>
      <c r="K25" s="150">
        <v>0</v>
      </c>
    </row>
    <row r="26" spans="1:11" ht="15">
      <c r="A26" s="162" t="s">
        <v>314</v>
      </c>
      <c r="B26" s="163">
        <f>SUMPRODUCT(B3:B22,$E3:$E22)</f>
        <v>498636.98000000004</v>
      </c>
      <c r="C26" s="164"/>
      <c r="D26" s="163">
        <f>SUMPRODUCT(D3:D22,$E3:$E22)</f>
        <v>4450876.71</v>
      </c>
      <c r="E26" s="165"/>
      <c r="F26" s="163">
        <f>SUMPRODUCT(F3:F25,$E3:$E25)</f>
        <v>124761.00000000001</v>
      </c>
      <c r="G26" s="163">
        <f>SUMPRODUCT(G3:G25,$E3:$E25)</f>
        <v>86380.8</v>
      </c>
      <c r="H26" s="164"/>
      <c r="I26" s="164"/>
      <c r="J26" s="163">
        <f>SUMPRODUCT(J3:J22,$E3:$E22)</f>
        <v>2428.5820184793174</v>
      </c>
      <c r="K26" s="166"/>
    </row>
    <row r="27" spans="1:11" ht="12.75">
      <c r="A27" s="162" t="s">
        <v>224</v>
      </c>
      <c r="B27" s="164"/>
      <c r="C27" s="164"/>
      <c r="D27" s="164"/>
      <c r="E27" s="165"/>
      <c r="F27" s="164"/>
      <c r="G27" s="164"/>
      <c r="H27" s="163">
        <f>SUMPRODUCT(H3:H22,$B3:$B22,$E3:$E22)/$B26</f>
        <v>1.0003529218996612</v>
      </c>
      <c r="I27" s="163">
        <f>SUMPRODUCT(I3:I22,$B3:$B22,$E3:$E22)/$B26</f>
        <v>194.66337714151882</v>
      </c>
      <c r="J27" s="165"/>
      <c r="K27" s="167">
        <f>SUMPRODUCT(K3:K22,$B3:$B22,$E3:$E22)/$B26</f>
        <v>1.6611918759848812</v>
      </c>
    </row>
    <row r="28" spans="1:11" ht="14.25">
      <c r="A28" s="168" t="s">
        <v>231</v>
      </c>
      <c r="B28" s="169"/>
      <c r="C28" s="169"/>
      <c r="D28" s="169"/>
      <c r="E28" s="170"/>
      <c r="F28" s="169"/>
      <c r="G28" s="169"/>
      <c r="H28" s="169"/>
      <c r="I28" s="169"/>
      <c r="J28" s="170"/>
      <c r="K28" s="142"/>
    </row>
    <row r="29" spans="1:11" ht="12">
      <c r="A29" s="171" t="s">
        <v>282</v>
      </c>
      <c r="B29" s="169"/>
      <c r="C29" s="169"/>
      <c r="D29" s="169"/>
      <c r="E29" s="170"/>
      <c r="F29" s="169"/>
      <c r="G29" s="169"/>
      <c r="H29" s="169"/>
      <c r="I29" s="169"/>
      <c r="J29" s="170"/>
      <c r="K29" s="142"/>
    </row>
    <row r="31" spans="2:3" ht="10.5">
      <c r="B31" s="61"/>
      <c r="C31" s="61"/>
    </row>
    <row r="32" ht="10.5">
      <c r="B32" s="61"/>
    </row>
    <row r="33" ht="10.5">
      <c r="B33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21" sqref="A3:K26"/>
    </sheetView>
  </sheetViews>
  <sheetFormatPr defaultColWidth="9.33203125" defaultRowHeight="10.5"/>
  <cols>
    <col min="1" max="1" width="37.16015625" style="0" customWidth="1"/>
    <col min="2" max="2" width="15.5" style="0" customWidth="1"/>
    <col min="3" max="3" width="13.33203125" style="0" customWidth="1"/>
    <col min="4" max="4" width="22.66015625" style="33" customWidth="1"/>
    <col min="5" max="5" width="13.66015625" style="0" customWidth="1"/>
    <col min="6" max="7" width="12.33203125" style="0" customWidth="1"/>
    <col min="8" max="8" width="13.33203125" style="0" customWidth="1"/>
    <col min="9" max="9" width="12.66015625" style="0" customWidth="1"/>
    <col min="10" max="10" width="12.16015625" style="0" customWidth="1"/>
    <col min="11" max="11" width="13" style="0" customWidth="1"/>
  </cols>
  <sheetData>
    <row r="1" ht="15">
      <c r="A1" s="17" t="s">
        <v>197</v>
      </c>
    </row>
    <row r="2" ht="15">
      <c r="A2" s="17"/>
    </row>
    <row r="3" spans="1:11" ht="30.75" customHeight="1">
      <c r="A3" s="37"/>
      <c r="B3" s="37"/>
      <c r="C3" s="37"/>
      <c r="D3" s="37"/>
      <c r="E3" s="38" t="s">
        <v>186</v>
      </c>
      <c r="F3" s="321" t="s">
        <v>187</v>
      </c>
      <c r="G3" s="321"/>
      <c r="H3" s="321"/>
      <c r="I3" s="321" t="s">
        <v>232</v>
      </c>
      <c r="J3" s="321"/>
      <c r="K3" s="321"/>
    </row>
    <row r="4" spans="1:11" ht="22.5">
      <c r="A4" s="39" t="s">
        <v>188</v>
      </c>
      <c r="B4" s="39" t="s">
        <v>233</v>
      </c>
      <c r="C4" s="39" t="s">
        <v>189</v>
      </c>
      <c r="D4" s="39" t="s">
        <v>190</v>
      </c>
      <c r="E4" s="40" t="s">
        <v>191</v>
      </c>
      <c r="F4" s="40" t="s">
        <v>192</v>
      </c>
      <c r="G4" s="40" t="s">
        <v>193</v>
      </c>
      <c r="H4" s="40" t="s">
        <v>194</v>
      </c>
      <c r="I4" s="40" t="s">
        <v>192</v>
      </c>
      <c r="J4" s="40" t="s">
        <v>193</v>
      </c>
      <c r="K4" s="40" t="s">
        <v>194</v>
      </c>
    </row>
    <row r="5" spans="1:11" ht="12">
      <c r="A5" s="26" t="s">
        <v>225</v>
      </c>
      <c r="B5" s="27">
        <v>29920.42</v>
      </c>
      <c r="C5" s="25">
        <v>1</v>
      </c>
      <c r="D5" s="34" t="s">
        <v>195</v>
      </c>
      <c r="E5" s="28">
        <f>'Zone Summary'!B3/'Zone Summary'!I3</f>
        <v>149.66136590089675</v>
      </c>
      <c r="F5" s="71">
        <v>2992.0419999999995</v>
      </c>
      <c r="G5" s="71">
        <v>2543.2356999999997</v>
      </c>
      <c r="H5" s="71">
        <v>2543.2356999999997</v>
      </c>
      <c r="I5" s="29">
        <f>F5/$B5</f>
        <v>0.09999999999999999</v>
      </c>
      <c r="J5" s="29">
        <f>G5/$B5</f>
        <v>0.08499999999999999</v>
      </c>
      <c r="K5" s="29">
        <f>H5/$B5</f>
        <v>0.08499999999999999</v>
      </c>
    </row>
    <row r="6" spans="1:11" ht="12">
      <c r="A6" s="26" t="s">
        <v>207</v>
      </c>
      <c r="B6" s="27">
        <v>26870.64</v>
      </c>
      <c r="C6" s="25">
        <v>1</v>
      </c>
      <c r="D6" s="34" t="s">
        <v>195</v>
      </c>
      <c r="E6" s="28">
        <f>'Zone Summary'!B4/'Zone Summary'!I4</f>
        <v>134.40642494427794</v>
      </c>
      <c r="F6" s="87">
        <v>2687.064</v>
      </c>
      <c r="G6" s="87">
        <v>2284.0044</v>
      </c>
      <c r="H6" s="87">
        <v>2284.0044</v>
      </c>
      <c r="I6" s="29">
        <f aca="true" t="shared" si="0" ref="I6:I24">F6/$B6</f>
        <v>0.09999999999999999</v>
      </c>
      <c r="J6" s="29">
        <f aca="true" t="shared" si="1" ref="J6:J24">G6/$B6</f>
        <v>0.08499999999999999</v>
      </c>
      <c r="K6" s="29">
        <f aca="true" t="shared" si="2" ref="K6:K24">H6/$B6</f>
        <v>0.08499999999999999</v>
      </c>
    </row>
    <row r="7" spans="1:11" ht="12">
      <c r="A7" s="26" t="s">
        <v>210</v>
      </c>
      <c r="B7" s="27">
        <v>26870.64</v>
      </c>
      <c r="C7" s="25">
        <v>10</v>
      </c>
      <c r="D7" s="34" t="s">
        <v>195</v>
      </c>
      <c r="E7" s="28">
        <f>'Zone Summary'!B5/'Zone Summary'!I5</f>
        <v>134.40642494427794</v>
      </c>
      <c r="F7" s="87">
        <v>2687.064</v>
      </c>
      <c r="G7" s="87">
        <v>2284.0044</v>
      </c>
      <c r="H7" s="87">
        <v>2284.0044</v>
      </c>
      <c r="I7" s="29">
        <f t="shared" si="0"/>
        <v>0.09999999999999999</v>
      </c>
      <c r="J7" s="29">
        <f t="shared" si="1"/>
        <v>0.08499999999999999</v>
      </c>
      <c r="K7" s="29">
        <f t="shared" si="2"/>
        <v>0.08499999999999999</v>
      </c>
    </row>
    <row r="8" spans="1:11" ht="12">
      <c r="A8" s="26" t="s">
        <v>211</v>
      </c>
      <c r="B8" s="27">
        <v>26870.64</v>
      </c>
      <c r="C8" s="25">
        <v>1</v>
      </c>
      <c r="D8" s="34" t="s">
        <v>195</v>
      </c>
      <c r="E8" s="28">
        <f>'Zone Summary'!B6/'Zone Summary'!I6</f>
        <v>134.40642494427794</v>
      </c>
      <c r="F8" s="87">
        <v>2687.064</v>
      </c>
      <c r="G8" s="87">
        <v>2284.0044</v>
      </c>
      <c r="H8" s="87">
        <v>2284.0044</v>
      </c>
      <c r="I8" s="29">
        <f t="shared" si="0"/>
        <v>0.09999999999999999</v>
      </c>
      <c r="J8" s="29">
        <f t="shared" si="1"/>
        <v>0.08499999999999999</v>
      </c>
      <c r="K8" s="29">
        <f t="shared" si="2"/>
        <v>0.08499999999999999</v>
      </c>
    </row>
    <row r="9" spans="1:11" ht="14.25" customHeight="1">
      <c r="A9" s="26" t="s">
        <v>216</v>
      </c>
      <c r="B9" s="27">
        <v>3373.88</v>
      </c>
      <c r="C9" s="25">
        <v>1</v>
      </c>
      <c r="D9" s="34" t="s">
        <v>195</v>
      </c>
      <c r="E9" s="28">
        <f>'Zone Summary'!B7/'Zone Summary'!I7</f>
        <v>16.87608292883982</v>
      </c>
      <c r="F9" s="87">
        <v>337.388</v>
      </c>
      <c r="G9" s="87">
        <v>286.77979999999997</v>
      </c>
      <c r="H9" s="87">
        <v>286.77979999999997</v>
      </c>
      <c r="I9" s="29">
        <f t="shared" si="0"/>
        <v>0.09999999999999999</v>
      </c>
      <c r="J9" s="29">
        <f t="shared" si="1"/>
        <v>0.08499999999999999</v>
      </c>
      <c r="K9" s="29">
        <f t="shared" si="2"/>
        <v>0.08499999999999999</v>
      </c>
    </row>
    <row r="10" spans="1:11" ht="14.25" customHeight="1">
      <c r="A10" s="26" t="s">
        <v>217</v>
      </c>
      <c r="B10" s="27">
        <v>2174.25</v>
      </c>
      <c r="C10" s="25">
        <v>1</v>
      </c>
      <c r="D10" s="34" t="s">
        <v>195</v>
      </c>
      <c r="E10" s="28">
        <f>'Zone Summary'!B8/'Zone Summary'!I8</f>
        <v>10.875556720461303</v>
      </c>
      <c r="F10" s="87">
        <v>217.425</v>
      </c>
      <c r="G10" s="87">
        <v>184.81124999999997</v>
      </c>
      <c r="H10" s="87">
        <v>184.81124999999997</v>
      </c>
      <c r="I10" s="29">
        <f t="shared" si="0"/>
        <v>0.1</v>
      </c>
      <c r="J10" s="29">
        <f t="shared" si="1"/>
        <v>0.08499999999999999</v>
      </c>
      <c r="K10" s="29">
        <f t="shared" si="2"/>
        <v>0.08499999999999999</v>
      </c>
    </row>
    <row r="11" spans="1:11" ht="14.25" customHeight="1">
      <c r="A11" s="26" t="s">
        <v>218</v>
      </c>
      <c r="B11" s="27">
        <v>3373.95</v>
      </c>
      <c r="C11" s="25">
        <v>1</v>
      </c>
      <c r="D11" s="34" t="s">
        <v>195</v>
      </c>
      <c r="E11" s="28">
        <f>'Zone Summary'!B9/'Zone Summary'!I9</f>
        <v>16.876433067494727</v>
      </c>
      <c r="F11" s="87">
        <v>337.395</v>
      </c>
      <c r="G11" s="87">
        <v>286.78575</v>
      </c>
      <c r="H11" s="87">
        <v>286.78575</v>
      </c>
      <c r="I11" s="29">
        <f t="shared" si="0"/>
        <v>0.1</v>
      </c>
      <c r="J11" s="29">
        <f t="shared" si="1"/>
        <v>0.085</v>
      </c>
      <c r="K11" s="29">
        <f t="shared" si="2"/>
        <v>0.085</v>
      </c>
    </row>
    <row r="12" spans="1:11" ht="12.75" customHeight="1">
      <c r="A12" s="26" t="s">
        <v>219</v>
      </c>
      <c r="B12" s="27">
        <v>2174.25</v>
      </c>
      <c r="C12" s="25">
        <v>1</v>
      </c>
      <c r="D12" s="34" t="s">
        <v>195</v>
      </c>
      <c r="E12" s="28">
        <f>'Zone Summary'!B10/'Zone Summary'!I10</f>
        <v>10.875556720461303</v>
      </c>
      <c r="F12" s="87">
        <v>217.425</v>
      </c>
      <c r="G12" s="87">
        <v>184.81124999999997</v>
      </c>
      <c r="H12" s="87">
        <v>184.81124999999997</v>
      </c>
      <c r="I12" s="29">
        <f t="shared" si="0"/>
        <v>0.1</v>
      </c>
      <c r="J12" s="29">
        <f t="shared" si="1"/>
        <v>0.08499999999999999</v>
      </c>
      <c r="K12" s="29">
        <f t="shared" si="2"/>
        <v>0.08499999999999999</v>
      </c>
    </row>
    <row r="13" spans="1:11" ht="12">
      <c r="A13" s="26" t="s">
        <v>220</v>
      </c>
      <c r="B13" s="27">
        <v>3373.88</v>
      </c>
      <c r="C13" s="25">
        <v>10</v>
      </c>
      <c r="D13" s="34" t="s">
        <v>195</v>
      </c>
      <c r="E13" s="28">
        <f>'Zone Summary'!B11/'Zone Summary'!I11</f>
        <v>16.87608292883982</v>
      </c>
      <c r="F13" s="87">
        <v>337.388</v>
      </c>
      <c r="G13" s="87">
        <v>286.77979999999997</v>
      </c>
      <c r="H13" s="87">
        <v>286.77979999999997</v>
      </c>
      <c r="I13" s="29">
        <f t="shared" si="0"/>
        <v>0.09999999999999999</v>
      </c>
      <c r="J13" s="29">
        <f t="shared" si="1"/>
        <v>0.08499999999999999</v>
      </c>
      <c r="K13" s="29">
        <f t="shared" si="2"/>
        <v>0.08499999999999999</v>
      </c>
    </row>
    <row r="14" spans="1:11" ht="12">
      <c r="A14" s="26" t="s">
        <v>221</v>
      </c>
      <c r="B14" s="27">
        <v>2174.25</v>
      </c>
      <c r="C14" s="25">
        <v>10</v>
      </c>
      <c r="D14" s="34" t="s">
        <v>195</v>
      </c>
      <c r="E14" s="28">
        <f>'Zone Summary'!B12/'Zone Summary'!I12</f>
        <v>10.875556720461303</v>
      </c>
      <c r="F14" s="87">
        <v>217.425</v>
      </c>
      <c r="G14" s="87">
        <v>184.81124999999997</v>
      </c>
      <c r="H14" s="87">
        <v>184.81124999999997</v>
      </c>
      <c r="I14" s="29">
        <f t="shared" si="0"/>
        <v>0.1</v>
      </c>
      <c r="J14" s="29">
        <f t="shared" si="1"/>
        <v>0.08499999999999999</v>
      </c>
      <c r="K14" s="29">
        <f t="shared" si="2"/>
        <v>0.08499999999999999</v>
      </c>
    </row>
    <row r="15" spans="1:11" ht="12">
      <c r="A15" s="26" t="s">
        <v>222</v>
      </c>
      <c r="B15" s="27">
        <v>3373.95</v>
      </c>
      <c r="C15" s="25">
        <v>10</v>
      </c>
      <c r="D15" s="34" t="s">
        <v>195</v>
      </c>
      <c r="E15" s="28">
        <f>'Zone Summary'!B13/'Zone Summary'!I13</f>
        <v>16.876433067494727</v>
      </c>
      <c r="F15" s="87">
        <v>337.395</v>
      </c>
      <c r="G15" s="87">
        <v>286.78575</v>
      </c>
      <c r="H15" s="87">
        <v>286.78575</v>
      </c>
      <c r="I15" s="29">
        <f t="shared" si="0"/>
        <v>0.1</v>
      </c>
      <c r="J15" s="29">
        <f t="shared" si="1"/>
        <v>0.085</v>
      </c>
      <c r="K15" s="29">
        <f t="shared" si="2"/>
        <v>0.085</v>
      </c>
    </row>
    <row r="16" spans="1:11" ht="12">
      <c r="A16" s="26" t="s">
        <v>223</v>
      </c>
      <c r="B16" s="27">
        <v>2174.25</v>
      </c>
      <c r="C16" s="25">
        <v>10</v>
      </c>
      <c r="D16" s="34" t="s">
        <v>195</v>
      </c>
      <c r="E16" s="28">
        <f>'Zone Summary'!B14/'Zone Summary'!I14</f>
        <v>10.875556720461303</v>
      </c>
      <c r="F16" s="87">
        <v>217.425</v>
      </c>
      <c r="G16" s="87">
        <v>184.81124999999997</v>
      </c>
      <c r="H16" s="87">
        <v>184.81124999999997</v>
      </c>
      <c r="I16" s="29">
        <f t="shared" si="0"/>
        <v>0.1</v>
      </c>
      <c r="J16" s="29">
        <f t="shared" si="1"/>
        <v>0.08499999999999999</v>
      </c>
      <c r="K16" s="29">
        <f t="shared" si="2"/>
        <v>0.08499999999999999</v>
      </c>
    </row>
    <row r="17" spans="1:11" ht="12">
      <c r="A17" s="26" t="s">
        <v>212</v>
      </c>
      <c r="B17" s="27">
        <v>3373.88</v>
      </c>
      <c r="C17" s="25">
        <v>1</v>
      </c>
      <c r="D17" s="34" t="s">
        <v>195</v>
      </c>
      <c r="E17" s="28">
        <f>'Zone Summary'!B15/'Zone Summary'!I15</f>
        <v>16.87608292883982</v>
      </c>
      <c r="F17" s="87">
        <v>337.388</v>
      </c>
      <c r="G17" s="87">
        <v>286.77979999999997</v>
      </c>
      <c r="H17" s="87">
        <v>286.77979999999997</v>
      </c>
      <c r="I17" s="29">
        <f t="shared" si="0"/>
        <v>0.09999999999999999</v>
      </c>
      <c r="J17" s="29">
        <f t="shared" si="1"/>
        <v>0.08499999999999999</v>
      </c>
      <c r="K17" s="29">
        <f t="shared" si="2"/>
        <v>0.08499999999999999</v>
      </c>
    </row>
    <row r="18" spans="1:11" ht="12">
      <c r="A18" s="26" t="s">
        <v>213</v>
      </c>
      <c r="B18" s="27">
        <v>2174.25</v>
      </c>
      <c r="C18" s="25">
        <v>1</v>
      </c>
      <c r="D18" s="34" t="s">
        <v>195</v>
      </c>
      <c r="E18" s="28">
        <f>'Zone Summary'!B16/'Zone Summary'!I16</f>
        <v>10.875556720461303</v>
      </c>
      <c r="F18" s="87">
        <v>217.425</v>
      </c>
      <c r="G18" s="87">
        <v>184.81124999999997</v>
      </c>
      <c r="H18" s="87">
        <v>184.81124999999997</v>
      </c>
      <c r="I18" s="29">
        <f t="shared" si="0"/>
        <v>0.1</v>
      </c>
      <c r="J18" s="29">
        <f t="shared" si="1"/>
        <v>0.08499999999999999</v>
      </c>
      <c r="K18" s="29">
        <f t="shared" si="2"/>
        <v>0.08499999999999999</v>
      </c>
    </row>
    <row r="19" spans="1:11" ht="12">
      <c r="A19" s="26" t="s">
        <v>214</v>
      </c>
      <c r="B19" s="27">
        <v>3373.95</v>
      </c>
      <c r="C19" s="25">
        <v>1</v>
      </c>
      <c r="D19" s="34" t="s">
        <v>195</v>
      </c>
      <c r="E19" s="28">
        <f>'Zone Summary'!B17/'Zone Summary'!I17</f>
        <v>16.876433067494727</v>
      </c>
      <c r="F19" s="87">
        <v>337.395</v>
      </c>
      <c r="G19" s="87">
        <v>286.78575</v>
      </c>
      <c r="H19" s="87">
        <v>286.78575</v>
      </c>
      <c r="I19" s="29">
        <f t="shared" si="0"/>
        <v>0.1</v>
      </c>
      <c r="J19" s="29">
        <f t="shared" si="1"/>
        <v>0.085</v>
      </c>
      <c r="K19" s="29">
        <f t="shared" si="2"/>
        <v>0.085</v>
      </c>
    </row>
    <row r="20" spans="1:11" ht="12">
      <c r="A20" s="26" t="s">
        <v>215</v>
      </c>
      <c r="B20" s="27">
        <v>2174.25</v>
      </c>
      <c r="C20" s="25">
        <v>1</v>
      </c>
      <c r="D20" s="34" t="s">
        <v>195</v>
      </c>
      <c r="E20" s="28">
        <f>'Zone Summary'!B18/'Zone Summary'!I18</f>
        <v>10.875556720461303</v>
      </c>
      <c r="F20" s="87">
        <v>217.425</v>
      </c>
      <c r="G20" s="87">
        <v>184.81124999999997</v>
      </c>
      <c r="H20" s="87">
        <v>184.81124999999997</v>
      </c>
      <c r="I20" s="29">
        <f t="shared" si="0"/>
        <v>0.1</v>
      </c>
      <c r="J20" s="29">
        <f t="shared" si="1"/>
        <v>0.08499999999999999</v>
      </c>
      <c r="K20" s="29">
        <f t="shared" si="2"/>
        <v>0.08499999999999999</v>
      </c>
    </row>
    <row r="21" spans="1:11" ht="15" customHeight="1">
      <c r="A21" s="26" t="s">
        <v>235</v>
      </c>
      <c r="B21" s="27">
        <v>389.72</v>
      </c>
      <c r="C21" s="25">
        <v>1</v>
      </c>
      <c r="D21" s="34" t="s">
        <v>243</v>
      </c>
      <c r="E21" s="28">
        <v>0</v>
      </c>
      <c r="F21" s="28">
        <v>0</v>
      </c>
      <c r="G21" s="28">
        <f>0.06*B21</f>
        <v>23.383200000000002</v>
      </c>
      <c r="H21" s="28">
        <f>0.06*B21</f>
        <v>23.383200000000002</v>
      </c>
      <c r="I21" s="29">
        <f t="shared" si="0"/>
        <v>0</v>
      </c>
      <c r="J21" s="29">
        <f t="shared" si="1"/>
        <v>0.060000000000000005</v>
      </c>
      <c r="K21" s="29">
        <f t="shared" si="2"/>
        <v>0.060000000000000005</v>
      </c>
    </row>
    <row r="22" spans="1:11" ht="14.25" customHeight="1">
      <c r="A22" s="26" t="s">
        <v>236</v>
      </c>
      <c r="B22" s="27">
        <v>389.72</v>
      </c>
      <c r="C22" s="25">
        <v>10</v>
      </c>
      <c r="D22" s="34" t="s">
        <v>243</v>
      </c>
      <c r="E22" s="28">
        <v>0</v>
      </c>
      <c r="F22" s="28">
        <v>0</v>
      </c>
      <c r="G22" s="28">
        <f>0.06*B22</f>
        <v>23.383200000000002</v>
      </c>
      <c r="H22" s="28">
        <f>0.06*B22</f>
        <v>23.383200000000002</v>
      </c>
      <c r="I22" s="29">
        <f t="shared" si="0"/>
        <v>0</v>
      </c>
      <c r="J22" s="29">
        <f t="shared" si="1"/>
        <v>0.060000000000000005</v>
      </c>
      <c r="K22" s="29">
        <f t="shared" si="2"/>
        <v>0.060000000000000005</v>
      </c>
    </row>
    <row r="23" spans="1:11" ht="14.25" customHeight="1">
      <c r="A23" s="26" t="s">
        <v>237</v>
      </c>
      <c r="B23" s="27">
        <v>389.72</v>
      </c>
      <c r="C23" s="25">
        <v>1</v>
      </c>
      <c r="D23" s="34" t="s">
        <v>243</v>
      </c>
      <c r="E23" s="28">
        <v>0</v>
      </c>
      <c r="F23" s="28">
        <v>0</v>
      </c>
      <c r="G23" s="28">
        <f>0.06*B23</f>
        <v>23.383200000000002</v>
      </c>
      <c r="H23" s="28">
        <f>0.06*B23</f>
        <v>23.383200000000002</v>
      </c>
      <c r="I23" s="29">
        <f t="shared" si="0"/>
        <v>0</v>
      </c>
      <c r="J23" s="29">
        <f t="shared" si="1"/>
        <v>0.060000000000000005</v>
      </c>
      <c r="K23" s="29">
        <f t="shared" si="2"/>
        <v>0.060000000000000005</v>
      </c>
    </row>
    <row r="24" spans="1:11" ht="13.5" customHeight="1">
      <c r="A24" s="26" t="s">
        <v>238</v>
      </c>
      <c r="B24" s="27">
        <v>8436.28</v>
      </c>
      <c r="C24" s="25">
        <v>1</v>
      </c>
      <c r="D24" s="34" t="s">
        <v>244</v>
      </c>
      <c r="E24" s="28">
        <v>0</v>
      </c>
      <c r="F24" s="28">
        <v>0</v>
      </c>
      <c r="G24" s="28">
        <f>0.06*B24</f>
        <v>506.1768</v>
      </c>
      <c r="H24" s="28">
        <f>0.06*B24</f>
        <v>506.1768</v>
      </c>
      <c r="I24" s="29">
        <f t="shared" si="0"/>
        <v>0</v>
      </c>
      <c r="J24" s="29">
        <f t="shared" si="1"/>
        <v>0.06</v>
      </c>
      <c r="K24" s="29">
        <f t="shared" si="2"/>
        <v>0.06</v>
      </c>
    </row>
    <row r="25" spans="1:11" ht="18.75" customHeight="1">
      <c r="A25" s="30" t="s">
        <v>196</v>
      </c>
      <c r="B25" s="16">
        <f>SUMPRODUCT(B5:B24,$C5:$C24)</f>
        <v>498636.98000000004</v>
      </c>
      <c r="C25" s="16"/>
      <c r="D25" s="31"/>
      <c r="E25" s="16">
        <f>SUMPRODUCT($C5:$C24,E5:E24)</f>
        <v>2428.5820184793174</v>
      </c>
      <c r="F25" s="16">
        <f>SUMPRODUCT($C5:$C24,F5:F24)</f>
        <v>48552.405999999995</v>
      </c>
      <c r="G25" s="16">
        <f>SUMPRODUCT($C5:$C24,G5:G24)</f>
        <v>42056.32029999999</v>
      </c>
      <c r="H25" s="16">
        <f>SUMPRODUCT($C5:$C24,H5:H24)</f>
        <v>42056.32029999999</v>
      </c>
      <c r="I25" s="32">
        <f>SUMPRODUCT($C5:$C24,$B5:$B24,I5:I24)/$B25</f>
        <v>0.09737024718864612</v>
      </c>
      <c r="J25" s="32">
        <f>SUMPRODUCT($C5:$C24,$B5:$B24,J5:J24)/$B25</f>
        <v>0.08434256179716153</v>
      </c>
      <c r="K25" s="32">
        <f>SUMPRODUCT($C5:$C24,$B5:$B24,K5:K24)/$B25</f>
        <v>0.08434256179716153</v>
      </c>
    </row>
    <row r="26" spans="1:11" ht="12">
      <c r="A26" s="172" t="s">
        <v>283</v>
      </c>
      <c r="B26" s="173"/>
      <c r="C26" s="173"/>
      <c r="D26" s="174"/>
      <c r="E26" s="173"/>
      <c r="F26" s="173"/>
      <c r="G26" s="173"/>
      <c r="H26" s="173"/>
      <c r="I26" s="173"/>
      <c r="J26" s="173"/>
      <c r="K26" s="173"/>
    </row>
  </sheetData>
  <sheetProtection/>
  <mergeCells count="2">
    <mergeCell ref="F3:H3"/>
    <mergeCell ref="I3:K3"/>
  </mergeCells>
  <dataValidations count="2">
    <dataValidation type="list" allowBlank="1" showInputMessage="1" showErrorMessage="1" sqref="D25">
      <formula1>$B$22:$B$49</formula1>
    </dataValidation>
    <dataValidation type="list" allowBlank="1" showInputMessage="1" showErrorMessage="1" sqref="C5:C24">
      <formula1>$B$25:$B$67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3"/>
  <sheetViews>
    <sheetView zoomScale="110" zoomScaleNormal="110" zoomScalePageLayoutView="0" workbookViewId="0" topLeftCell="A1">
      <pane xSplit="4" ySplit="1" topLeftCell="E35" activePane="bottomRight" state="frozen"/>
      <selection pane="topLeft" activeCell="G107" sqref="G107"/>
      <selection pane="topRight" activeCell="G107" sqref="G107"/>
      <selection pane="bottomLeft" activeCell="G107" sqref="G107"/>
      <selection pane="bottomRight" activeCell="A70" sqref="A70:B70"/>
    </sheetView>
  </sheetViews>
  <sheetFormatPr defaultColWidth="10.66015625" defaultRowHeight="10.5"/>
  <cols>
    <col min="1" max="1" width="32.66015625" style="10" customWidth="1"/>
    <col min="2" max="2" width="11.83203125" style="10" customWidth="1"/>
    <col min="3" max="3" width="14.83203125" style="10" customWidth="1"/>
    <col min="4" max="4" width="17" style="10" customWidth="1"/>
    <col min="5" max="28" width="5.5" style="35" customWidth="1"/>
    <col min="29" max="16384" width="10.66015625" style="10" customWidth="1"/>
  </cols>
  <sheetData>
    <row r="1" spans="1:28" ht="10.5">
      <c r="A1" s="42" t="s">
        <v>37</v>
      </c>
      <c r="B1" s="43" t="s">
        <v>44</v>
      </c>
      <c r="C1" s="43" t="s">
        <v>45</v>
      </c>
      <c r="D1" s="43" t="s">
        <v>46</v>
      </c>
      <c r="E1" s="44" t="s">
        <v>65</v>
      </c>
      <c r="F1" s="44" t="s">
        <v>66</v>
      </c>
      <c r="G1" s="44" t="s">
        <v>67</v>
      </c>
      <c r="H1" s="44" t="s">
        <v>68</v>
      </c>
      <c r="I1" s="44" t="s">
        <v>69</v>
      </c>
      <c r="J1" s="44" t="s">
        <v>70</v>
      </c>
      <c r="K1" s="44" t="s">
        <v>71</v>
      </c>
      <c r="L1" s="44" t="s">
        <v>72</v>
      </c>
      <c r="M1" s="44" t="s">
        <v>73</v>
      </c>
      <c r="N1" s="44" t="s">
        <v>74</v>
      </c>
      <c r="O1" s="44" t="s">
        <v>75</v>
      </c>
      <c r="P1" s="44" t="s">
        <v>76</v>
      </c>
      <c r="Q1" s="44" t="s">
        <v>77</v>
      </c>
      <c r="R1" s="44" t="s">
        <v>78</v>
      </c>
      <c r="S1" s="44" t="s">
        <v>79</v>
      </c>
      <c r="T1" s="44" t="s">
        <v>80</v>
      </c>
      <c r="U1" s="44" t="s">
        <v>81</v>
      </c>
      <c r="V1" s="44" t="s">
        <v>82</v>
      </c>
      <c r="W1" s="44" t="s">
        <v>83</v>
      </c>
      <c r="X1" s="44" t="s">
        <v>84</v>
      </c>
      <c r="Y1" s="44" t="s">
        <v>85</v>
      </c>
      <c r="Z1" s="44" t="s">
        <v>86</v>
      </c>
      <c r="AA1" s="44" t="s">
        <v>87</v>
      </c>
      <c r="AB1" s="45" t="s">
        <v>88</v>
      </c>
    </row>
    <row r="2" spans="1:28" ht="10.5">
      <c r="A2" s="322" t="s">
        <v>139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4"/>
    </row>
    <row r="3" spans="1:28" ht="10.5">
      <c r="A3" s="46" t="s">
        <v>39</v>
      </c>
      <c r="B3" s="47" t="s">
        <v>52</v>
      </c>
      <c r="C3" s="47" t="s">
        <v>48</v>
      </c>
      <c r="D3" s="47" t="s">
        <v>55</v>
      </c>
      <c r="E3" s="48">
        <v>0.05</v>
      </c>
      <c r="F3" s="48">
        <v>0.05</v>
      </c>
      <c r="G3" s="48">
        <v>0.05</v>
      </c>
      <c r="H3" s="48">
        <v>0.05</v>
      </c>
      <c r="I3" s="48">
        <v>0.05</v>
      </c>
      <c r="J3" s="48">
        <v>0.1</v>
      </c>
      <c r="K3" s="48">
        <v>0.1</v>
      </c>
      <c r="L3" s="48">
        <v>0.3</v>
      </c>
      <c r="M3" s="48">
        <v>0.9</v>
      </c>
      <c r="N3" s="48">
        <v>0.9</v>
      </c>
      <c r="O3" s="48">
        <v>0.9</v>
      </c>
      <c r="P3" s="48">
        <v>0.9</v>
      </c>
      <c r="Q3" s="48">
        <v>0.9</v>
      </c>
      <c r="R3" s="48">
        <v>0.9</v>
      </c>
      <c r="S3" s="48">
        <v>0.9</v>
      </c>
      <c r="T3" s="48">
        <v>0.9</v>
      </c>
      <c r="U3" s="48">
        <v>0.9</v>
      </c>
      <c r="V3" s="48">
        <v>0.5</v>
      </c>
      <c r="W3" s="48">
        <v>0.3</v>
      </c>
      <c r="X3" s="48">
        <v>0.3</v>
      </c>
      <c r="Y3" s="48">
        <v>0.2</v>
      </c>
      <c r="Z3" s="48">
        <v>0.2</v>
      </c>
      <c r="AA3" s="48">
        <v>0.1</v>
      </c>
      <c r="AB3" s="49">
        <v>0.05</v>
      </c>
    </row>
    <row r="4" spans="1:28" ht="10.5">
      <c r="A4" s="46"/>
      <c r="B4" s="47"/>
      <c r="C4" s="47"/>
      <c r="D4" s="47" t="s">
        <v>60</v>
      </c>
      <c r="E4" s="48">
        <v>0.05</v>
      </c>
      <c r="F4" s="48">
        <v>0.05</v>
      </c>
      <c r="G4" s="48">
        <v>0.05</v>
      </c>
      <c r="H4" s="48">
        <v>0.05</v>
      </c>
      <c r="I4" s="48">
        <v>0.05</v>
      </c>
      <c r="J4" s="48">
        <v>0.05</v>
      </c>
      <c r="K4" s="48">
        <v>0.1</v>
      </c>
      <c r="L4" s="48">
        <v>0.1</v>
      </c>
      <c r="M4" s="48">
        <v>0.3</v>
      </c>
      <c r="N4" s="48">
        <v>0.3</v>
      </c>
      <c r="O4" s="48">
        <v>0.3</v>
      </c>
      <c r="P4" s="48">
        <v>0.3</v>
      </c>
      <c r="Q4" s="48">
        <v>0.15</v>
      </c>
      <c r="R4" s="48">
        <v>0.15</v>
      </c>
      <c r="S4" s="48">
        <v>0.15</v>
      </c>
      <c r="T4" s="48">
        <v>0.15</v>
      </c>
      <c r="U4" s="48">
        <v>0.15</v>
      </c>
      <c r="V4" s="48">
        <v>0.05</v>
      </c>
      <c r="W4" s="48">
        <v>0.05</v>
      </c>
      <c r="X4" s="48">
        <v>0.05</v>
      </c>
      <c r="Y4" s="48">
        <v>0.05</v>
      </c>
      <c r="Z4" s="48">
        <v>0.05</v>
      </c>
      <c r="AA4" s="48">
        <v>0.05</v>
      </c>
      <c r="AB4" s="49">
        <v>0.05</v>
      </c>
    </row>
    <row r="5" spans="1:28" ht="10.5">
      <c r="A5" s="46"/>
      <c r="B5" s="47"/>
      <c r="C5" s="47"/>
      <c r="D5" s="47" t="s">
        <v>51</v>
      </c>
      <c r="E5" s="48">
        <v>0.05</v>
      </c>
      <c r="F5" s="48">
        <v>0.05</v>
      </c>
      <c r="G5" s="48">
        <v>0.05</v>
      </c>
      <c r="H5" s="48">
        <v>0.05</v>
      </c>
      <c r="I5" s="48">
        <v>0.05</v>
      </c>
      <c r="J5" s="48">
        <v>0.05</v>
      </c>
      <c r="K5" s="48">
        <v>0.05</v>
      </c>
      <c r="L5" s="48">
        <v>0.05</v>
      </c>
      <c r="M5" s="48">
        <v>0.05</v>
      </c>
      <c r="N5" s="48">
        <v>0.05</v>
      </c>
      <c r="O5" s="48">
        <v>0.05</v>
      </c>
      <c r="P5" s="48">
        <v>0.05</v>
      </c>
      <c r="Q5" s="48">
        <v>0.05</v>
      </c>
      <c r="R5" s="48">
        <v>0.05</v>
      </c>
      <c r="S5" s="48">
        <v>0.05</v>
      </c>
      <c r="T5" s="48">
        <v>0.05</v>
      </c>
      <c r="U5" s="48">
        <v>0.05</v>
      </c>
      <c r="V5" s="48">
        <v>0.05</v>
      </c>
      <c r="W5" s="48">
        <v>0.05</v>
      </c>
      <c r="X5" s="48">
        <v>0.05</v>
      </c>
      <c r="Y5" s="48">
        <v>0.05</v>
      </c>
      <c r="Z5" s="48">
        <v>0.05</v>
      </c>
      <c r="AA5" s="48">
        <v>0.05</v>
      </c>
      <c r="AB5" s="49">
        <v>0.05</v>
      </c>
    </row>
    <row r="6" spans="1:28" ht="10.5">
      <c r="A6" s="46"/>
      <c r="B6" s="47"/>
      <c r="C6" s="47"/>
      <c r="D6" s="47" t="s">
        <v>56</v>
      </c>
      <c r="E6" s="48">
        <v>1</v>
      </c>
      <c r="F6" s="48">
        <v>1</v>
      </c>
      <c r="G6" s="48">
        <v>1</v>
      </c>
      <c r="H6" s="48">
        <v>1</v>
      </c>
      <c r="I6" s="48">
        <v>1</v>
      </c>
      <c r="J6" s="48">
        <v>1</v>
      </c>
      <c r="K6" s="48">
        <v>1</v>
      </c>
      <c r="L6" s="48">
        <v>1</v>
      </c>
      <c r="M6" s="48">
        <v>1</v>
      </c>
      <c r="N6" s="48">
        <v>1</v>
      </c>
      <c r="O6" s="48">
        <v>1</v>
      </c>
      <c r="P6" s="48">
        <v>1</v>
      </c>
      <c r="Q6" s="48">
        <v>1</v>
      </c>
      <c r="R6" s="48">
        <v>1</v>
      </c>
      <c r="S6" s="48">
        <v>1</v>
      </c>
      <c r="T6" s="48">
        <v>1</v>
      </c>
      <c r="U6" s="48">
        <v>1</v>
      </c>
      <c r="V6" s="48">
        <v>1</v>
      </c>
      <c r="W6" s="48">
        <v>1</v>
      </c>
      <c r="X6" s="48">
        <v>1</v>
      </c>
      <c r="Y6" s="48">
        <v>1</v>
      </c>
      <c r="Z6" s="48">
        <v>1</v>
      </c>
      <c r="AA6" s="48">
        <v>1</v>
      </c>
      <c r="AB6" s="49">
        <v>1</v>
      </c>
    </row>
    <row r="7" spans="1:28" ht="10.5">
      <c r="A7" s="46"/>
      <c r="B7" s="47"/>
      <c r="C7" s="47"/>
      <c r="D7" s="47" t="s">
        <v>61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9">
        <v>0</v>
      </c>
    </row>
    <row r="8" spans="1:28" ht="10.5">
      <c r="A8" s="46" t="s">
        <v>41</v>
      </c>
      <c r="B8" s="47" t="s">
        <v>52</v>
      </c>
      <c r="C8" s="47" t="s">
        <v>48</v>
      </c>
      <c r="D8" s="47" t="s">
        <v>55</v>
      </c>
      <c r="E8" s="48">
        <v>0.4</v>
      </c>
      <c r="F8" s="48">
        <v>0.4</v>
      </c>
      <c r="G8" s="48">
        <v>0.4</v>
      </c>
      <c r="H8" s="48">
        <v>0.4</v>
      </c>
      <c r="I8" s="48">
        <v>0.4</v>
      </c>
      <c r="J8" s="48">
        <v>0.4</v>
      </c>
      <c r="K8" s="48">
        <v>0.4</v>
      </c>
      <c r="L8" s="48">
        <v>0.4</v>
      </c>
      <c r="M8" s="48">
        <v>0.9</v>
      </c>
      <c r="N8" s="48">
        <v>0.9</v>
      </c>
      <c r="O8" s="48">
        <v>0.9</v>
      </c>
      <c r="P8" s="48">
        <v>0.9</v>
      </c>
      <c r="Q8" s="48">
        <v>0.8</v>
      </c>
      <c r="R8" s="48">
        <v>0.9</v>
      </c>
      <c r="S8" s="48">
        <v>0.9</v>
      </c>
      <c r="T8" s="48">
        <v>0.9</v>
      </c>
      <c r="U8" s="48">
        <v>0.9</v>
      </c>
      <c r="V8" s="48">
        <v>0.5</v>
      </c>
      <c r="W8" s="48">
        <v>0.4</v>
      </c>
      <c r="X8" s="48">
        <v>0.4</v>
      </c>
      <c r="Y8" s="48">
        <v>0.4</v>
      </c>
      <c r="Z8" s="48">
        <v>0.4</v>
      </c>
      <c r="AA8" s="48">
        <v>0.4</v>
      </c>
      <c r="AB8" s="49">
        <v>0.4</v>
      </c>
    </row>
    <row r="9" spans="1:28" ht="10.5">
      <c r="A9" s="46"/>
      <c r="B9" s="47"/>
      <c r="C9" s="47"/>
      <c r="D9" s="47" t="s">
        <v>60</v>
      </c>
      <c r="E9" s="48">
        <v>0.3</v>
      </c>
      <c r="F9" s="48">
        <v>0.3</v>
      </c>
      <c r="G9" s="48">
        <v>0.3</v>
      </c>
      <c r="H9" s="48">
        <v>0.3</v>
      </c>
      <c r="I9" s="48">
        <v>0.3</v>
      </c>
      <c r="J9" s="48">
        <v>0.3</v>
      </c>
      <c r="K9" s="48">
        <v>0.4</v>
      </c>
      <c r="L9" s="48">
        <v>0.4</v>
      </c>
      <c r="M9" s="48">
        <v>0.5</v>
      </c>
      <c r="N9" s="48">
        <v>0.5</v>
      </c>
      <c r="O9" s="48">
        <v>0.5</v>
      </c>
      <c r="P9" s="48">
        <v>0.5</v>
      </c>
      <c r="Q9" s="48">
        <v>0.35</v>
      </c>
      <c r="R9" s="48">
        <v>0.35</v>
      </c>
      <c r="S9" s="48">
        <v>0.35</v>
      </c>
      <c r="T9" s="48">
        <v>0.35</v>
      </c>
      <c r="U9" s="48">
        <v>0.35</v>
      </c>
      <c r="V9" s="48">
        <v>0.3</v>
      </c>
      <c r="W9" s="48">
        <v>0.3</v>
      </c>
      <c r="X9" s="48">
        <v>0.3</v>
      </c>
      <c r="Y9" s="48">
        <v>0.3</v>
      </c>
      <c r="Z9" s="48">
        <v>0.3</v>
      </c>
      <c r="AA9" s="48">
        <v>0.3</v>
      </c>
      <c r="AB9" s="49">
        <v>0.3</v>
      </c>
    </row>
    <row r="10" spans="1:28" ht="10.5">
      <c r="A10" s="46"/>
      <c r="B10" s="47"/>
      <c r="C10" s="47"/>
      <c r="D10" s="47" t="s">
        <v>51</v>
      </c>
      <c r="E10" s="48">
        <v>0.3</v>
      </c>
      <c r="F10" s="48">
        <v>0.3</v>
      </c>
      <c r="G10" s="48">
        <v>0.3</v>
      </c>
      <c r="H10" s="48">
        <v>0.3</v>
      </c>
      <c r="I10" s="48">
        <v>0.3</v>
      </c>
      <c r="J10" s="48">
        <v>0.3</v>
      </c>
      <c r="K10" s="48">
        <v>0.3</v>
      </c>
      <c r="L10" s="48">
        <v>0.3</v>
      </c>
      <c r="M10" s="48">
        <v>0.3</v>
      </c>
      <c r="N10" s="48">
        <v>0.3</v>
      </c>
      <c r="O10" s="48">
        <v>0.3</v>
      </c>
      <c r="P10" s="48">
        <v>0.3</v>
      </c>
      <c r="Q10" s="48">
        <v>0.3</v>
      </c>
      <c r="R10" s="48">
        <v>0.3</v>
      </c>
      <c r="S10" s="48">
        <v>0.3</v>
      </c>
      <c r="T10" s="48">
        <v>0.3</v>
      </c>
      <c r="U10" s="48">
        <v>0.3</v>
      </c>
      <c r="V10" s="48">
        <v>0.3</v>
      </c>
      <c r="W10" s="48">
        <v>0.3</v>
      </c>
      <c r="X10" s="48">
        <v>0.3</v>
      </c>
      <c r="Y10" s="48">
        <v>0.3</v>
      </c>
      <c r="Z10" s="48">
        <v>0.3</v>
      </c>
      <c r="AA10" s="48">
        <v>0.3</v>
      </c>
      <c r="AB10" s="49">
        <v>0.3</v>
      </c>
    </row>
    <row r="11" spans="1:28" ht="10.5">
      <c r="A11" s="46"/>
      <c r="B11" s="47"/>
      <c r="C11" s="47"/>
      <c r="D11" s="47" t="s">
        <v>56</v>
      </c>
      <c r="E11" s="48">
        <v>1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1</v>
      </c>
      <c r="L11" s="48">
        <v>1</v>
      </c>
      <c r="M11" s="48">
        <v>1</v>
      </c>
      <c r="N11" s="48">
        <v>1</v>
      </c>
      <c r="O11" s="48">
        <v>1</v>
      </c>
      <c r="P11" s="48">
        <v>1</v>
      </c>
      <c r="Q11" s="48">
        <v>1</v>
      </c>
      <c r="R11" s="48">
        <v>1</v>
      </c>
      <c r="S11" s="48">
        <v>1</v>
      </c>
      <c r="T11" s="48">
        <v>1</v>
      </c>
      <c r="U11" s="48">
        <v>1</v>
      </c>
      <c r="V11" s="48">
        <v>1</v>
      </c>
      <c r="W11" s="48">
        <v>1</v>
      </c>
      <c r="X11" s="48">
        <v>1</v>
      </c>
      <c r="Y11" s="48">
        <v>1</v>
      </c>
      <c r="Z11" s="48">
        <v>1</v>
      </c>
      <c r="AA11" s="48">
        <v>1</v>
      </c>
      <c r="AB11" s="49">
        <v>1</v>
      </c>
    </row>
    <row r="12" spans="1:28" ht="10.5">
      <c r="A12" s="46"/>
      <c r="B12" s="47"/>
      <c r="C12" s="47"/>
      <c r="D12" s="47" t="s">
        <v>61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9">
        <v>0</v>
      </c>
    </row>
    <row r="13" spans="1:28" ht="10.5">
      <c r="A13" s="46" t="s">
        <v>40</v>
      </c>
      <c r="B13" s="47" t="s">
        <v>52</v>
      </c>
      <c r="C13" s="47" t="s">
        <v>48</v>
      </c>
      <c r="D13" s="47" t="s">
        <v>55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0.1</v>
      </c>
      <c r="L13" s="48">
        <v>0.2</v>
      </c>
      <c r="M13" s="48">
        <v>0.95</v>
      </c>
      <c r="N13" s="48">
        <v>0.95</v>
      </c>
      <c r="O13" s="48">
        <v>0.95</v>
      </c>
      <c r="P13" s="48">
        <v>0.95</v>
      </c>
      <c r="Q13" s="48">
        <v>0.5</v>
      </c>
      <c r="R13" s="48">
        <v>0.95</v>
      </c>
      <c r="S13" s="48">
        <v>0.95</v>
      </c>
      <c r="T13" s="48">
        <v>0.95</v>
      </c>
      <c r="U13" s="48">
        <v>0.95</v>
      </c>
      <c r="V13" s="48">
        <v>0.3</v>
      </c>
      <c r="W13" s="48">
        <v>0.1</v>
      </c>
      <c r="X13" s="48">
        <v>0.1</v>
      </c>
      <c r="Y13" s="48">
        <v>0.1</v>
      </c>
      <c r="Z13" s="48">
        <v>0.1</v>
      </c>
      <c r="AA13" s="48">
        <v>0.05</v>
      </c>
      <c r="AB13" s="49">
        <v>0.05</v>
      </c>
    </row>
    <row r="14" spans="1:28" ht="10.5">
      <c r="A14" s="46"/>
      <c r="B14" s="47"/>
      <c r="C14" s="47"/>
      <c r="D14" s="47" t="s">
        <v>60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0.1</v>
      </c>
      <c r="L14" s="48">
        <v>0.1</v>
      </c>
      <c r="M14" s="48">
        <v>0.3</v>
      </c>
      <c r="N14" s="48">
        <v>0.3</v>
      </c>
      <c r="O14" s="48">
        <v>0.3</v>
      </c>
      <c r="P14" s="48">
        <v>0.3</v>
      </c>
      <c r="Q14" s="48">
        <v>0.1</v>
      </c>
      <c r="R14" s="48">
        <v>0.1</v>
      </c>
      <c r="S14" s="48">
        <v>0.1</v>
      </c>
      <c r="T14" s="48">
        <v>0.1</v>
      </c>
      <c r="U14" s="48">
        <v>0.1</v>
      </c>
      <c r="V14" s="48">
        <v>0.05</v>
      </c>
      <c r="W14" s="48">
        <v>0.05</v>
      </c>
      <c r="X14" s="48">
        <v>0</v>
      </c>
      <c r="Y14" s="48">
        <v>0</v>
      </c>
      <c r="Z14" s="48">
        <v>0</v>
      </c>
      <c r="AA14" s="48">
        <v>0</v>
      </c>
      <c r="AB14" s="49">
        <v>0</v>
      </c>
    </row>
    <row r="15" spans="1:28" ht="10.5">
      <c r="A15" s="46"/>
      <c r="B15" s="47"/>
      <c r="C15" s="47"/>
      <c r="D15" s="47" t="s">
        <v>51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0.05</v>
      </c>
      <c r="L15" s="48">
        <v>0.05</v>
      </c>
      <c r="M15" s="48">
        <v>0.05</v>
      </c>
      <c r="N15" s="48">
        <v>0.05</v>
      </c>
      <c r="O15" s="48">
        <v>0.05</v>
      </c>
      <c r="P15" s="48">
        <v>0.05</v>
      </c>
      <c r="Q15" s="48">
        <v>0.05</v>
      </c>
      <c r="R15" s="48">
        <v>0.05</v>
      </c>
      <c r="S15" s="48">
        <v>0.05</v>
      </c>
      <c r="T15" s="48">
        <v>0.05</v>
      </c>
      <c r="U15" s="48">
        <v>0.05</v>
      </c>
      <c r="V15" s="48">
        <v>0.05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9">
        <v>0</v>
      </c>
    </row>
    <row r="16" spans="1:28" ht="10.5">
      <c r="A16" s="46"/>
      <c r="B16" s="47"/>
      <c r="C16" s="47"/>
      <c r="D16" s="47" t="s">
        <v>56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1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</v>
      </c>
      <c r="R16" s="48">
        <v>1</v>
      </c>
      <c r="S16" s="48">
        <v>1</v>
      </c>
      <c r="T16" s="48">
        <v>1</v>
      </c>
      <c r="U16" s="48">
        <v>1</v>
      </c>
      <c r="V16" s="48">
        <v>1</v>
      </c>
      <c r="W16" s="48">
        <v>1</v>
      </c>
      <c r="X16" s="48">
        <v>1</v>
      </c>
      <c r="Y16" s="48">
        <v>1</v>
      </c>
      <c r="Z16" s="48">
        <v>1</v>
      </c>
      <c r="AA16" s="48">
        <v>0.05</v>
      </c>
      <c r="AB16" s="49">
        <v>0.05</v>
      </c>
    </row>
    <row r="17" spans="1:28" ht="10.5">
      <c r="A17" s="46"/>
      <c r="B17" s="47"/>
      <c r="C17" s="47"/>
      <c r="D17" s="47" t="s">
        <v>61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9">
        <v>0</v>
      </c>
    </row>
    <row r="18" spans="1:28" ht="10.5">
      <c r="A18" s="46" t="s">
        <v>57</v>
      </c>
      <c r="B18" s="47" t="s">
        <v>52</v>
      </c>
      <c r="C18" s="47" t="s">
        <v>48</v>
      </c>
      <c r="D18" s="47" t="s">
        <v>55</v>
      </c>
      <c r="E18" s="48">
        <v>0.05</v>
      </c>
      <c r="F18" s="48">
        <v>0.05</v>
      </c>
      <c r="G18" s="48">
        <v>0.05</v>
      </c>
      <c r="H18" s="48">
        <v>0.05</v>
      </c>
      <c r="I18" s="48">
        <v>0.1</v>
      </c>
      <c r="J18" s="48">
        <v>0.2</v>
      </c>
      <c r="K18" s="48">
        <v>0.4</v>
      </c>
      <c r="L18" s="48">
        <v>0.5</v>
      </c>
      <c r="M18" s="48">
        <v>0.5</v>
      </c>
      <c r="N18" s="48">
        <v>0.35</v>
      </c>
      <c r="O18" s="48">
        <v>0.15</v>
      </c>
      <c r="P18" s="48">
        <v>0.15</v>
      </c>
      <c r="Q18" s="48">
        <v>0.15</v>
      </c>
      <c r="R18" s="48">
        <v>0.15</v>
      </c>
      <c r="S18" s="48">
        <v>0.15</v>
      </c>
      <c r="T18" s="48">
        <v>0.15</v>
      </c>
      <c r="U18" s="48">
        <v>0.35</v>
      </c>
      <c r="V18" s="48">
        <v>0.5</v>
      </c>
      <c r="W18" s="48">
        <v>0.5</v>
      </c>
      <c r="X18" s="48">
        <v>0.4</v>
      </c>
      <c r="Y18" s="48">
        <v>0.4</v>
      </c>
      <c r="Z18" s="48">
        <v>0.3</v>
      </c>
      <c r="AA18" s="48">
        <v>0.2</v>
      </c>
      <c r="AB18" s="49">
        <v>0.1</v>
      </c>
    </row>
    <row r="19" spans="1:28" ht="10.5">
      <c r="A19" s="46"/>
      <c r="B19" s="47"/>
      <c r="C19" s="47"/>
      <c r="D19" s="47" t="s">
        <v>60</v>
      </c>
      <c r="E19" s="48">
        <v>0.05</v>
      </c>
      <c r="F19" s="48">
        <v>0.05</v>
      </c>
      <c r="G19" s="48">
        <v>0.05</v>
      </c>
      <c r="H19" s="48">
        <v>0.05</v>
      </c>
      <c r="I19" s="48">
        <v>0.1</v>
      </c>
      <c r="J19" s="48">
        <v>0.2</v>
      </c>
      <c r="K19" s="48">
        <v>0.4</v>
      </c>
      <c r="L19" s="48">
        <v>0.5</v>
      </c>
      <c r="M19" s="48">
        <v>0.5</v>
      </c>
      <c r="N19" s="48">
        <v>0.35</v>
      </c>
      <c r="O19" s="48">
        <v>0.15</v>
      </c>
      <c r="P19" s="48">
        <v>0.15</v>
      </c>
      <c r="Q19" s="48">
        <v>0.15</v>
      </c>
      <c r="R19" s="48">
        <v>0.15</v>
      </c>
      <c r="S19" s="48">
        <v>0.15</v>
      </c>
      <c r="T19" s="48">
        <v>0.15</v>
      </c>
      <c r="U19" s="48">
        <v>0.35</v>
      </c>
      <c r="V19" s="48">
        <v>0.5</v>
      </c>
      <c r="W19" s="48">
        <v>0.5</v>
      </c>
      <c r="X19" s="48">
        <v>0.4</v>
      </c>
      <c r="Y19" s="48">
        <v>0.4</v>
      </c>
      <c r="Z19" s="48">
        <v>0.3</v>
      </c>
      <c r="AA19" s="48">
        <v>0.2</v>
      </c>
      <c r="AB19" s="49">
        <v>0.1</v>
      </c>
    </row>
    <row r="20" spans="1:28" ht="10.5">
      <c r="A20" s="46"/>
      <c r="B20" s="47"/>
      <c r="C20" s="47"/>
      <c r="D20" s="47" t="s">
        <v>183</v>
      </c>
      <c r="E20" s="48">
        <v>0.05</v>
      </c>
      <c r="F20" s="48">
        <v>0.05</v>
      </c>
      <c r="G20" s="48">
        <v>0.05</v>
      </c>
      <c r="H20" s="48">
        <v>0.05</v>
      </c>
      <c r="I20" s="48">
        <v>0.1</v>
      </c>
      <c r="J20" s="48">
        <v>0.2</v>
      </c>
      <c r="K20" s="48">
        <v>0.4</v>
      </c>
      <c r="L20" s="48">
        <v>0.5</v>
      </c>
      <c r="M20" s="48">
        <v>0.5</v>
      </c>
      <c r="N20" s="48">
        <v>0.35</v>
      </c>
      <c r="O20" s="48">
        <v>0.15</v>
      </c>
      <c r="P20" s="48">
        <v>0.15</v>
      </c>
      <c r="Q20" s="48">
        <v>0.15</v>
      </c>
      <c r="R20" s="48">
        <v>0.15</v>
      </c>
      <c r="S20" s="48">
        <v>0.15</v>
      </c>
      <c r="T20" s="48">
        <v>0.15</v>
      </c>
      <c r="U20" s="48">
        <v>0.35</v>
      </c>
      <c r="V20" s="48">
        <v>0.5</v>
      </c>
      <c r="W20" s="48">
        <v>0.5</v>
      </c>
      <c r="X20" s="48">
        <v>0.4</v>
      </c>
      <c r="Y20" s="48">
        <v>0.4</v>
      </c>
      <c r="Z20" s="48">
        <v>0.3</v>
      </c>
      <c r="AA20" s="48">
        <v>0.2</v>
      </c>
      <c r="AB20" s="49">
        <v>0.1</v>
      </c>
    </row>
    <row r="21" spans="1:28" ht="10.5">
      <c r="A21" s="46"/>
      <c r="B21" s="47"/>
      <c r="C21" s="47"/>
      <c r="D21" s="47" t="s">
        <v>56</v>
      </c>
      <c r="E21" s="48">
        <v>0.5</v>
      </c>
      <c r="F21" s="48">
        <v>0.5</v>
      </c>
      <c r="G21" s="48">
        <v>0.5</v>
      </c>
      <c r="H21" s="48">
        <v>0.5</v>
      </c>
      <c r="I21" s="48">
        <v>0.5</v>
      </c>
      <c r="J21" s="48">
        <v>0.5</v>
      </c>
      <c r="K21" s="48">
        <v>0.5</v>
      </c>
      <c r="L21" s="48">
        <v>0.5</v>
      </c>
      <c r="M21" s="48">
        <v>0.5</v>
      </c>
      <c r="N21" s="48">
        <v>0.5</v>
      </c>
      <c r="O21" s="48">
        <v>0.5</v>
      </c>
      <c r="P21" s="48">
        <v>0.5</v>
      </c>
      <c r="Q21" s="48">
        <v>0.5</v>
      </c>
      <c r="R21" s="48">
        <v>0.5</v>
      </c>
      <c r="S21" s="48">
        <v>0.5</v>
      </c>
      <c r="T21" s="48">
        <v>0.5</v>
      </c>
      <c r="U21" s="48">
        <v>0.5</v>
      </c>
      <c r="V21" s="48">
        <v>0.5</v>
      </c>
      <c r="W21" s="48">
        <v>0.5</v>
      </c>
      <c r="X21" s="48">
        <v>0.5</v>
      </c>
      <c r="Y21" s="48">
        <v>0.5</v>
      </c>
      <c r="Z21" s="48">
        <v>0.5</v>
      </c>
      <c r="AA21" s="48">
        <v>0.5</v>
      </c>
      <c r="AB21" s="49">
        <v>0.5</v>
      </c>
    </row>
    <row r="22" spans="1:28" ht="10.5">
      <c r="A22" s="46"/>
      <c r="B22" s="47"/>
      <c r="C22" s="47"/>
      <c r="D22" s="47" t="s">
        <v>61</v>
      </c>
      <c r="E22" s="48">
        <v>0.05</v>
      </c>
      <c r="F22" s="48">
        <v>0.05</v>
      </c>
      <c r="G22" s="48">
        <v>0.05</v>
      </c>
      <c r="H22" s="48">
        <v>0.05</v>
      </c>
      <c r="I22" s="48">
        <v>0.05</v>
      </c>
      <c r="J22" s="48">
        <v>0.05</v>
      </c>
      <c r="K22" s="48">
        <v>0.05</v>
      </c>
      <c r="L22" s="48">
        <v>0.05</v>
      </c>
      <c r="M22" s="48">
        <v>0.05</v>
      </c>
      <c r="N22" s="48">
        <v>0.05</v>
      </c>
      <c r="O22" s="48">
        <v>0.05</v>
      </c>
      <c r="P22" s="48">
        <v>0.05</v>
      </c>
      <c r="Q22" s="48">
        <v>0.05</v>
      </c>
      <c r="R22" s="48">
        <v>0.05</v>
      </c>
      <c r="S22" s="48">
        <v>0.05</v>
      </c>
      <c r="T22" s="48">
        <v>0.05</v>
      </c>
      <c r="U22" s="48">
        <v>0.05</v>
      </c>
      <c r="V22" s="48">
        <v>0.05</v>
      </c>
      <c r="W22" s="48">
        <v>0.05</v>
      </c>
      <c r="X22" s="48">
        <v>0.05</v>
      </c>
      <c r="Y22" s="48">
        <v>0.05</v>
      </c>
      <c r="Z22" s="48">
        <v>0.05</v>
      </c>
      <c r="AA22" s="48">
        <v>0.05</v>
      </c>
      <c r="AB22" s="49">
        <v>0.05</v>
      </c>
    </row>
    <row r="23" spans="1:28" ht="10.5">
      <c r="A23" s="46" t="s">
        <v>184</v>
      </c>
      <c r="B23" s="47" t="s">
        <v>52</v>
      </c>
      <c r="C23" s="47" t="s">
        <v>48</v>
      </c>
      <c r="D23" s="47" t="s">
        <v>55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8">
        <v>1</v>
      </c>
      <c r="AB23" s="49">
        <v>1</v>
      </c>
    </row>
    <row r="24" spans="1:28" ht="10.5">
      <c r="A24" s="46"/>
      <c r="B24" s="47"/>
      <c r="C24" s="47"/>
      <c r="D24" s="47" t="s">
        <v>60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8">
        <v>1</v>
      </c>
      <c r="AB24" s="49">
        <v>1</v>
      </c>
    </row>
    <row r="25" spans="1:28" ht="10.5">
      <c r="A25" s="46"/>
      <c r="B25" s="47"/>
      <c r="C25" s="47"/>
      <c r="D25" s="47" t="s">
        <v>51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1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1</v>
      </c>
      <c r="U25" s="48">
        <v>1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8">
        <v>1</v>
      </c>
      <c r="AB25" s="49">
        <v>1</v>
      </c>
    </row>
    <row r="26" spans="1:28" ht="10.5">
      <c r="A26" s="46"/>
      <c r="B26" s="47"/>
      <c r="C26" s="47"/>
      <c r="D26" s="47" t="s">
        <v>56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8">
        <v>1</v>
      </c>
      <c r="AB26" s="49">
        <v>1</v>
      </c>
    </row>
    <row r="27" spans="1:28" ht="10.5">
      <c r="A27" s="46"/>
      <c r="B27" s="47"/>
      <c r="C27" s="47"/>
      <c r="D27" s="47" t="s">
        <v>61</v>
      </c>
      <c r="E27" s="48">
        <v>1</v>
      </c>
      <c r="F27" s="48">
        <v>1</v>
      </c>
      <c r="G27" s="48">
        <v>1</v>
      </c>
      <c r="H27" s="48">
        <v>1</v>
      </c>
      <c r="I27" s="48">
        <v>1</v>
      </c>
      <c r="J27" s="48">
        <v>1</v>
      </c>
      <c r="K27" s="48">
        <v>1</v>
      </c>
      <c r="L27" s="48">
        <v>1</v>
      </c>
      <c r="M27" s="48">
        <v>1</v>
      </c>
      <c r="N27" s="48">
        <v>1</v>
      </c>
      <c r="O27" s="48">
        <v>1</v>
      </c>
      <c r="P27" s="48">
        <v>1</v>
      </c>
      <c r="Q27" s="48">
        <v>1</v>
      </c>
      <c r="R27" s="48">
        <v>1</v>
      </c>
      <c r="S27" s="48">
        <v>1</v>
      </c>
      <c r="T27" s="48">
        <v>1</v>
      </c>
      <c r="U27" s="48">
        <v>1</v>
      </c>
      <c r="V27" s="48">
        <v>1</v>
      </c>
      <c r="W27" s="48">
        <v>1</v>
      </c>
      <c r="X27" s="48">
        <v>1</v>
      </c>
      <c r="Y27" s="48">
        <v>1</v>
      </c>
      <c r="Z27" s="48">
        <v>1</v>
      </c>
      <c r="AA27" s="48">
        <v>1</v>
      </c>
      <c r="AB27" s="49">
        <v>1</v>
      </c>
    </row>
    <row r="28" spans="1:28" ht="10.5">
      <c r="A28" s="322" t="s">
        <v>140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4"/>
    </row>
    <row r="29" spans="1:28" ht="10.5">
      <c r="A29" s="46" t="s">
        <v>43</v>
      </c>
      <c r="B29" s="47" t="s">
        <v>52</v>
      </c>
      <c r="C29" s="47" t="s">
        <v>48</v>
      </c>
      <c r="D29" s="47" t="s">
        <v>49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48">
        <v>0.07</v>
      </c>
      <c r="L29" s="48">
        <v>0.19</v>
      </c>
      <c r="M29" s="48">
        <v>0.35</v>
      </c>
      <c r="N29" s="48">
        <v>0.38</v>
      </c>
      <c r="O29" s="48">
        <v>0.39</v>
      </c>
      <c r="P29" s="48">
        <v>0.47</v>
      </c>
      <c r="Q29" s="48">
        <v>0.57</v>
      </c>
      <c r="R29" s="48">
        <v>0.54</v>
      </c>
      <c r="S29" s="48">
        <v>0.34</v>
      </c>
      <c r="T29" s="48">
        <v>0.33</v>
      </c>
      <c r="U29" s="48">
        <v>0.44</v>
      </c>
      <c r="V29" s="48">
        <v>0.26</v>
      </c>
      <c r="W29" s="48">
        <v>0.21</v>
      </c>
      <c r="X29" s="48">
        <v>0.15</v>
      </c>
      <c r="Y29" s="48">
        <v>0.17</v>
      </c>
      <c r="Z29" s="48">
        <v>0.08</v>
      </c>
      <c r="AA29" s="48">
        <v>0.05</v>
      </c>
      <c r="AB29" s="49">
        <v>0.05</v>
      </c>
    </row>
    <row r="30" spans="1:28" ht="10.5">
      <c r="A30" s="46"/>
      <c r="B30" s="47"/>
      <c r="C30" s="47"/>
      <c r="D30" s="47" t="s">
        <v>50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48">
        <v>0.07</v>
      </c>
      <c r="L30" s="48">
        <v>0.11</v>
      </c>
      <c r="M30" s="48">
        <v>0.15</v>
      </c>
      <c r="N30" s="48">
        <v>0.21</v>
      </c>
      <c r="O30" s="48">
        <v>0.19</v>
      </c>
      <c r="P30" s="48">
        <v>0.23</v>
      </c>
      <c r="Q30" s="48">
        <v>0.2</v>
      </c>
      <c r="R30" s="48">
        <v>0.19</v>
      </c>
      <c r="S30" s="48">
        <v>0.15</v>
      </c>
      <c r="T30" s="48">
        <v>0.13</v>
      </c>
      <c r="U30" s="48">
        <v>0.14</v>
      </c>
      <c r="V30" s="48">
        <v>0.07</v>
      </c>
      <c r="W30" s="48">
        <v>0.07</v>
      </c>
      <c r="X30" s="48">
        <v>0.07</v>
      </c>
      <c r="Y30" s="48">
        <v>0.07</v>
      </c>
      <c r="Z30" s="48">
        <v>0.09</v>
      </c>
      <c r="AA30" s="48">
        <v>0.05</v>
      </c>
      <c r="AB30" s="49">
        <v>0.05</v>
      </c>
    </row>
    <row r="31" spans="1:28" ht="10.5">
      <c r="A31" s="46"/>
      <c r="B31" s="47"/>
      <c r="C31" s="47"/>
      <c r="D31" s="47" t="s">
        <v>51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48">
        <v>0.04</v>
      </c>
      <c r="L31" s="48">
        <v>0.04</v>
      </c>
      <c r="M31" s="48">
        <v>0.04</v>
      </c>
      <c r="N31" s="48">
        <v>0.04</v>
      </c>
      <c r="O31" s="48">
        <v>0.04</v>
      </c>
      <c r="P31" s="48">
        <v>0.06</v>
      </c>
      <c r="Q31" s="48">
        <v>0.06</v>
      </c>
      <c r="R31" s="48">
        <v>0.09</v>
      </c>
      <c r="S31" s="48">
        <v>0.06</v>
      </c>
      <c r="T31" s="48">
        <v>0.04</v>
      </c>
      <c r="U31" s="48">
        <v>0.04</v>
      </c>
      <c r="V31" s="48">
        <v>0.04</v>
      </c>
      <c r="W31" s="48">
        <v>0.04</v>
      </c>
      <c r="X31" s="48">
        <v>0.04</v>
      </c>
      <c r="Y31" s="48">
        <v>0.04</v>
      </c>
      <c r="Z31" s="48">
        <v>0.07</v>
      </c>
      <c r="AA31" s="48">
        <v>0.04</v>
      </c>
      <c r="AB31" s="49">
        <v>0.04</v>
      </c>
    </row>
    <row r="32" spans="1:28" ht="10.5">
      <c r="A32" s="322" t="s">
        <v>42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4"/>
    </row>
    <row r="33" spans="1:28" ht="10.5">
      <c r="A33" s="46" t="s">
        <v>159</v>
      </c>
      <c r="B33" s="47" t="s">
        <v>58</v>
      </c>
      <c r="C33" s="47" t="s">
        <v>48</v>
      </c>
      <c r="D33" s="47" t="s">
        <v>49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0.25</v>
      </c>
      <c r="L33" s="48">
        <v>0.25</v>
      </c>
      <c r="M33" s="48">
        <v>0.25</v>
      </c>
      <c r="N33" s="48">
        <v>0.25</v>
      </c>
      <c r="O33" s="48">
        <v>0.25</v>
      </c>
      <c r="P33" s="48">
        <v>0.25</v>
      </c>
      <c r="Q33" s="48">
        <v>0.25</v>
      </c>
      <c r="R33" s="48">
        <v>0.25</v>
      </c>
      <c r="S33" s="48">
        <v>0.25</v>
      </c>
      <c r="T33" s="48">
        <v>0.25</v>
      </c>
      <c r="U33" s="48">
        <v>0.25</v>
      </c>
      <c r="V33" s="48">
        <v>0.25</v>
      </c>
      <c r="W33" s="48">
        <v>0.25</v>
      </c>
      <c r="X33" s="48">
        <v>0.25</v>
      </c>
      <c r="Y33" s="48">
        <v>0.25</v>
      </c>
      <c r="Z33" s="48">
        <v>0.25</v>
      </c>
      <c r="AA33" s="48">
        <v>1</v>
      </c>
      <c r="AB33" s="49">
        <v>1</v>
      </c>
    </row>
    <row r="34" spans="1:28" ht="10.5">
      <c r="A34" s="46"/>
      <c r="B34" s="47"/>
      <c r="C34" s="47"/>
      <c r="D34" s="47" t="s">
        <v>50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0.25</v>
      </c>
      <c r="L34" s="48">
        <v>0.25</v>
      </c>
      <c r="M34" s="48">
        <v>0.25</v>
      </c>
      <c r="N34" s="48">
        <v>0.25</v>
      </c>
      <c r="O34" s="48">
        <v>0.25</v>
      </c>
      <c r="P34" s="48">
        <v>0.25</v>
      </c>
      <c r="Q34" s="48">
        <v>0.25</v>
      </c>
      <c r="R34" s="48">
        <v>0.25</v>
      </c>
      <c r="S34" s="48">
        <v>0.25</v>
      </c>
      <c r="T34" s="48">
        <v>0.25</v>
      </c>
      <c r="U34" s="48">
        <v>0.25</v>
      </c>
      <c r="V34" s="48">
        <v>0.25</v>
      </c>
      <c r="W34" s="48">
        <v>1</v>
      </c>
      <c r="X34" s="48">
        <v>1</v>
      </c>
      <c r="Y34" s="48">
        <v>1</v>
      </c>
      <c r="Z34" s="48">
        <v>1</v>
      </c>
      <c r="AA34" s="48">
        <v>1</v>
      </c>
      <c r="AB34" s="49">
        <v>1</v>
      </c>
    </row>
    <row r="35" spans="1:28" ht="10.5">
      <c r="A35" s="46"/>
      <c r="B35" s="47"/>
      <c r="C35" s="47"/>
      <c r="D35" s="47" t="s">
        <v>51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v>1</v>
      </c>
      <c r="AB35" s="49">
        <v>1</v>
      </c>
    </row>
    <row r="36" spans="1:28" ht="10.5">
      <c r="A36" s="322" t="s">
        <v>138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4"/>
    </row>
    <row r="37" spans="1:28" ht="10.5">
      <c r="A37" s="46" t="s">
        <v>54</v>
      </c>
      <c r="B37" s="47" t="s">
        <v>47</v>
      </c>
      <c r="C37" s="47" t="s">
        <v>48</v>
      </c>
      <c r="D37" s="47" t="s">
        <v>49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1</v>
      </c>
      <c r="L37" s="50">
        <v>1</v>
      </c>
      <c r="M37" s="50">
        <v>1</v>
      </c>
      <c r="N37" s="50">
        <v>1</v>
      </c>
      <c r="O37" s="50">
        <v>1</v>
      </c>
      <c r="P37" s="50">
        <v>1</v>
      </c>
      <c r="Q37" s="50">
        <v>1</v>
      </c>
      <c r="R37" s="50">
        <v>1</v>
      </c>
      <c r="S37" s="50">
        <v>1</v>
      </c>
      <c r="T37" s="50">
        <v>1</v>
      </c>
      <c r="U37" s="50">
        <v>1</v>
      </c>
      <c r="V37" s="50">
        <v>1</v>
      </c>
      <c r="W37" s="50">
        <v>1</v>
      </c>
      <c r="X37" s="50">
        <v>1</v>
      </c>
      <c r="Y37" s="50">
        <v>1</v>
      </c>
      <c r="Z37" s="50">
        <v>1</v>
      </c>
      <c r="AA37" s="50">
        <v>0</v>
      </c>
      <c r="AB37" s="51">
        <v>0</v>
      </c>
    </row>
    <row r="38" spans="1:28" ht="10.5">
      <c r="A38" s="46" t="s">
        <v>158</v>
      </c>
      <c r="B38" s="47"/>
      <c r="C38" s="47"/>
      <c r="D38" s="47" t="s">
        <v>50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1</v>
      </c>
      <c r="L38" s="50">
        <v>1</v>
      </c>
      <c r="M38" s="50">
        <v>1</v>
      </c>
      <c r="N38" s="50">
        <v>1</v>
      </c>
      <c r="O38" s="50">
        <v>1</v>
      </c>
      <c r="P38" s="50">
        <v>1</v>
      </c>
      <c r="Q38" s="50">
        <v>1</v>
      </c>
      <c r="R38" s="50">
        <v>1</v>
      </c>
      <c r="S38" s="50">
        <v>1</v>
      </c>
      <c r="T38" s="50">
        <v>1</v>
      </c>
      <c r="U38" s="50">
        <v>1</v>
      </c>
      <c r="V38" s="50">
        <v>1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1">
        <v>0</v>
      </c>
    </row>
    <row r="39" spans="1:28" ht="10.5">
      <c r="A39" s="62"/>
      <c r="B39" s="63"/>
      <c r="C39" s="63"/>
      <c r="D39" s="63" t="s">
        <v>51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5">
        <v>0</v>
      </c>
    </row>
    <row r="40" spans="1:28" ht="10.5">
      <c r="A40" s="62" t="s">
        <v>286</v>
      </c>
      <c r="B40" s="63" t="s">
        <v>59</v>
      </c>
      <c r="C40" s="63" t="s">
        <v>48</v>
      </c>
      <c r="D40" s="63" t="s">
        <v>55</v>
      </c>
      <c r="E40" s="66">
        <f>15.6*9/5+32</f>
        <v>60.08</v>
      </c>
      <c r="F40" s="66">
        <f aca="true" t="shared" si="0" ref="F40:AB44">15.6*9/5+32</f>
        <v>60.08</v>
      </c>
      <c r="G40" s="66">
        <f t="shared" si="0"/>
        <v>60.08</v>
      </c>
      <c r="H40" s="66">
        <f t="shared" si="0"/>
        <v>60.08</v>
      </c>
      <c r="I40" s="66">
        <f>17.8*9/5+32</f>
        <v>64.04</v>
      </c>
      <c r="J40" s="66">
        <f>20*9/5+32</f>
        <v>68</v>
      </c>
      <c r="K40" s="66">
        <f>21*9/5+32</f>
        <v>69.8</v>
      </c>
      <c r="L40" s="66">
        <f aca="true" t="shared" si="1" ref="L40:Z43">21*9/5+32</f>
        <v>69.8</v>
      </c>
      <c r="M40" s="66">
        <f t="shared" si="1"/>
        <v>69.8</v>
      </c>
      <c r="N40" s="66">
        <f t="shared" si="1"/>
        <v>69.8</v>
      </c>
      <c r="O40" s="66">
        <f t="shared" si="1"/>
        <v>69.8</v>
      </c>
      <c r="P40" s="66">
        <f t="shared" si="1"/>
        <v>69.8</v>
      </c>
      <c r="Q40" s="66">
        <f t="shared" si="1"/>
        <v>69.8</v>
      </c>
      <c r="R40" s="66">
        <f t="shared" si="1"/>
        <v>69.8</v>
      </c>
      <c r="S40" s="66">
        <f t="shared" si="1"/>
        <v>69.8</v>
      </c>
      <c r="T40" s="66">
        <f t="shared" si="1"/>
        <v>69.8</v>
      </c>
      <c r="U40" s="66">
        <f t="shared" si="1"/>
        <v>69.8</v>
      </c>
      <c r="V40" s="66">
        <f t="shared" si="1"/>
        <v>69.8</v>
      </c>
      <c r="W40" s="66">
        <f t="shared" si="1"/>
        <v>69.8</v>
      </c>
      <c r="X40" s="66">
        <f t="shared" si="1"/>
        <v>69.8</v>
      </c>
      <c r="Y40" s="66">
        <f t="shared" si="1"/>
        <v>69.8</v>
      </c>
      <c r="Z40" s="66">
        <f t="shared" si="1"/>
        <v>69.8</v>
      </c>
      <c r="AA40" s="66">
        <f t="shared" si="0"/>
        <v>60.08</v>
      </c>
      <c r="AB40" s="67">
        <f t="shared" si="0"/>
        <v>60.08</v>
      </c>
    </row>
    <row r="41" spans="1:28" ht="10.5">
      <c r="A41" s="62"/>
      <c r="B41" s="63" t="s">
        <v>11</v>
      </c>
      <c r="C41" s="63"/>
      <c r="D41" s="63" t="s">
        <v>56</v>
      </c>
      <c r="E41" s="66">
        <f>15.6*9/5+32</f>
        <v>60.08</v>
      </c>
      <c r="F41" s="66">
        <f t="shared" si="0"/>
        <v>60.08</v>
      </c>
      <c r="G41" s="66">
        <f t="shared" si="0"/>
        <v>60.08</v>
      </c>
      <c r="H41" s="66">
        <f t="shared" si="0"/>
        <v>60.08</v>
      </c>
      <c r="I41" s="66">
        <f t="shared" si="0"/>
        <v>60.08</v>
      </c>
      <c r="J41" s="66">
        <f t="shared" si="0"/>
        <v>60.08</v>
      </c>
      <c r="K41" s="66">
        <f t="shared" si="0"/>
        <v>60.08</v>
      </c>
      <c r="L41" s="66">
        <f t="shared" si="0"/>
        <v>60.08</v>
      </c>
      <c r="M41" s="66">
        <f t="shared" si="0"/>
        <v>60.08</v>
      </c>
      <c r="N41" s="66">
        <f t="shared" si="0"/>
        <v>60.08</v>
      </c>
      <c r="O41" s="66">
        <f t="shared" si="0"/>
        <v>60.08</v>
      </c>
      <c r="P41" s="66">
        <f t="shared" si="0"/>
        <v>60.08</v>
      </c>
      <c r="Q41" s="66">
        <f t="shared" si="0"/>
        <v>60.08</v>
      </c>
      <c r="R41" s="66">
        <f t="shared" si="0"/>
        <v>60.08</v>
      </c>
      <c r="S41" s="66">
        <f t="shared" si="0"/>
        <v>60.08</v>
      </c>
      <c r="T41" s="66">
        <f t="shared" si="0"/>
        <v>60.08</v>
      </c>
      <c r="U41" s="66">
        <f t="shared" si="0"/>
        <v>60.08</v>
      </c>
      <c r="V41" s="66">
        <f t="shared" si="0"/>
        <v>60.08</v>
      </c>
      <c r="W41" s="66">
        <f t="shared" si="0"/>
        <v>60.08</v>
      </c>
      <c r="X41" s="66">
        <f t="shared" si="0"/>
        <v>60.08</v>
      </c>
      <c r="Y41" s="66">
        <f t="shared" si="0"/>
        <v>60.08</v>
      </c>
      <c r="Z41" s="66">
        <f t="shared" si="0"/>
        <v>60.08</v>
      </c>
      <c r="AA41" s="66">
        <f t="shared" si="0"/>
        <v>60.08</v>
      </c>
      <c r="AB41" s="67">
        <f t="shared" si="0"/>
        <v>60.08</v>
      </c>
    </row>
    <row r="42" spans="1:28" ht="10.5">
      <c r="A42" s="62"/>
      <c r="B42" s="63"/>
      <c r="C42" s="63"/>
      <c r="D42" s="63" t="s">
        <v>60</v>
      </c>
      <c r="E42" s="66">
        <f>15.6*9/5+32</f>
        <v>60.08</v>
      </c>
      <c r="F42" s="66">
        <f t="shared" si="0"/>
        <v>60.08</v>
      </c>
      <c r="G42" s="66">
        <f t="shared" si="0"/>
        <v>60.08</v>
      </c>
      <c r="H42" s="66">
        <f t="shared" si="0"/>
        <v>60.08</v>
      </c>
      <c r="I42" s="66">
        <f>17.8*9/5+32</f>
        <v>64.04</v>
      </c>
      <c r="J42" s="66">
        <f>20*9/5+32</f>
        <v>68</v>
      </c>
      <c r="K42" s="66">
        <f>21*9/5+32</f>
        <v>69.8</v>
      </c>
      <c r="L42" s="66">
        <f t="shared" si="1"/>
        <v>69.8</v>
      </c>
      <c r="M42" s="66">
        <f t="shared" si="1"/>
        <v>69.8</v>
      </c>
      <c r="N42" s="66">
        <f t="shared" si="1"/>
        <v>69.8</v>
      </c>
      <c r="O42" s="66">
        <f t="shared" si="1"/>
        <v>69.8</v>
      </c>
      <c r="P42" s="66">
        <f t="shared" si="1"/>
        <v>69.8</v>
      </c>
      <c r="Q42" s="66">
        <f t="shared" si="1"/>
        <v>69.8</v>
      </c>
      <c r="R42" s="66">
        <f t="shared" si="1"/>
        <v>69.8</v>
      </c>
      <c r="S42" s="66">
        <f t="shared" si="1"/>
        <v>69.8</v>
      </c>
      <c r="T42" s="66">
        <f t="shared" si="1"/>
        <v>69.8</v>
      </c>
      <c r="U42" s="66">
        <f t="shared" si="1"/>
        <v>69.8</v>
      </c>
      <c r="V42" s="66">
        <f t="shared" si="1"/>
        <v>69.8</v>
      </c>
      <c r="W42" s="66">
        <f t="shared" si="1"/>
        <v>69.8</v>
      </c>
      <c r="X42" s="66">
        <f t="shared" si="1"/>
        <v>69.8</v>
      </c>
      <c r="Y42" s="66">
        <f t="shared" si="1"/>
        <v>69.8</v>
      </c>
      <c r="Z42" s="66">
        <f t="shared" si="1"/>
        <v>69.8</v>
      </c>
      <c r="AA42" s="66">
        <f t="shared" si="0"/>
        <v>60.08</v>
      </c>
      <c r="AB42" s="67">
        <f t="shared" si="0"/>
        <v>60.08</v>
      </c>
    </row>
    <row r="43" spans="1:28" ht="10.5">
      <c r="A43" s="62"/>
      <c r="B43" s="63"/>
      <c r="C43" s="63"/>
      <c r="D43" s="63" t="s">
        <v>61</v>
      </c>
      <c r="E43" s="66">
        <f>15.6*9/5+32</f>
        <v>60.08</v>
      </c>
      <c r="F43" s="66">
        <f t="shared" si="0"/>
        <v>60.08</v>
      </c>
      <c r="G43" s="66">
        <f t="shared" si="0"/>
        <v>60.08</v>
      </c>
      <c r="H43" s="66">
        <f t="shared" si="0"/>
        <v>60.08</v>
      </c>
      <c r="I43" s="66">
        <f>17.6*9/5+32</f>
        <v>63.68</v>
      </c>
      <c r="J43" s="66">
        <f>19.6*9/5+32</f>
        <v>67.28</v>
      </c>
      <c r="K43" s="66">
        <f>21*9/5+32</f>
        <v>69.8</v>
      </c>
      <c r="L43" s="66">
        <f t="shared" si="1"/>
        <v>69.8</v>
      </c>
      <c r="M43" s="66">
        <f t="shared" si="1"/>
        <v>69.8</v>
      </c>
      <c r="N43" s="66">
        <f t="shared" si="1"/>
        <v>69.8</v>
      </c>
      <c r="O43" s="66">
        <f t="shared" si="1"/>
        <v>69.8</v>
      </c>
      <c r="P43" s="66">
        <f t="shared" si="1"/>
        <v>69.8</v>
      </c>
      <c r="Q43" s="66">
        <f t="shared" si="1"/>
        <v>69.8</v>
      </c>
      <c r="R43" s="66">
        <f t="shared" si="1"/>
        <v>69.8</v>
      </c>
      <c r="S43" s="66">
        <f t="shared" si="1"/>
        <v>69.8</v>
      </c>
      <c r="T43" s="66">
        <f t="shared" si="1"/>
        <v>69.8</v>
      </c>
      <c r="U43" s="66">
        <f t="shared" si="1"/>
        <v>69.8</v>
      </c>
      <c r="V43" s="66">
        <f t="shared" si="1"/>
        <v>69.8</v>
      </c>
      <c r="W43" s="66">
        <f t="shared" si="1"/>
        <v>69.8</v>
      </c>
      <c r="X43" s="66">
        <f t="shared" si="1"/>
        <v>69.8</v>
      </c>
      <c r="Y43" s="66">
        <f t="shared" si="1"/>
        <v>69.8</v>
      </c>
      <c r="Z43" s="66">
        <f t="shared" si="1"/>
        <v>69.8</v>
      </c>
      <c r="AA43" s="66">
        <f t="shared" si="0"/>
        <v>60.08</v>
      </c>
      <c r="AB43" s="67">
        <f t="shared" si="0"/>
        <v>60.08</v>
      </c>
    </row>
    <row r="44" spans="1:28" ht="10.5">
      <c r="A44" s="62"/>
      <c r="B44" s="63"/>
      <c r="C44" s="63"/>
      <c r="D44" s="63" t="s">
        <v>51</v>
      </c>
      <c r="E44" s="66">
        <f>15.6*9/5+32</f>
        <v>60.08</v>
      </c>
      <c r="F44" s="66">
        <f t="shared" si="0"/>
        <v>60.08</v>
      </c>
      <c r="G44" s="66">
        <f t="shared" si="0"/>
        <v>60.08</v>
      </c>
      <c r="H44" s="66">
        <f t="shared" si="0"/>
        <v>60.08</v>
      </c>
      <c r="I44" s="66">
        <f t="shared" si="0"/>
        <v>60.08</v>
      </c>
      <c r="J44" s="66">
        <f t="shared" si="0"/>
        <v>60.08</v>
      </c>
      <c r="K44" s="66">
        <f t="shared" si="0"/>
        <v>60.08</v>
      </c>
      <c r="L44" s="66">
        <f t="shared" si="0"/>
        <v>60.08</v>
      </c>
      <c r="M44" s="66">
        <f t="shared" si="0"/>
        <v>60.08</v>
      </c>
      <c r="N44" s="66">
        <f t="shared" si="0"/>
        <v>60.08</v>
      </c>
      <c r="O44" s="66">
        <f t="shared" si="0"/>
        <v>60.08</v>
      </c>
      <c r="P44" s="66">
        <f t="shared" si="0"/>
        <v>60.08</v>
      </c>
      <c r="Q44" s="66">
        <f t="shared" si="0"/>
        <v>60.08</v>
      </c>
      <c r="R44" s="66">
        <f t="shared" si="0"/>
        <v>60.08</v>
      </c>
      <c r="S44" s="66">
        <f t="shared" si="0"/>
        <v>60.08</v>
      </c>
      <c r="T44" s="66">
        <f t="shared" si="0"/>
        <v>60.08</v>
      </c>
      <c r="U44" s="66">
        <f t="shared" si="0"/>
        <v>60.08</v>
      </c>
      <c r="V44" s="66">
        <f t="shared" si="0"/>
        <v>60.08</v>
      </c>
      <c r="W44" s="66">
        <f t="shared" si="0"/>
        <v>60.08</v>
      </c>
      <c r="X44" s="66">
        <f t="shared" si="0"/>
        <v>60.08</v>
      </c>
      <c r="Y44" s="66">
        <f t="shared" si="0"/>
        <v>60.08</v>
      </c>
      <c r="Z44" s="66">
        <f t="shared" si="0"/>
        <v>60.08</v>
      </c>
      <c r="AA44" s="66">
        <f t="shared" si="0"/>
        <v>60.08</v>
      </c>
      <c r="AB44" s="67">
        <f t="shared" si="0"/>
        <v>60.08</v>
      </c>
    </row>
    <row r="45" spans="1:28" ht="10.5">
      <c r="A45" s="62" t="s">
        <v>285</v>
      </c>
      <c r="B45" s="63" t="s">
        <v>59</v>
      </c>
      <c r="C45" s="63" t="s">
        <v>48</v>
      </c>
      <c r="D45" s="63" t="s">
        <v>55</v>
      </c>
      <c r="E45" s="66">
        <f>26.7*9/5+32</f>
        <v>80.06</v>
      </c>
      <c r="F45" s="66">
        <f aca="true" t="shared" si="2" ref="F45:AB49">26.7*9/5+32</f>
        <v>80.06</v>
      </c>
      <c r="G45" s="66">
        <f t="shared" si="2"/>
        <v>80.06</v>
      </c>
      <c r="H45" s="66">
        <f t="shared" si="2"/>
        <v>80.06</v>
      </c>
      <c r="I45" s="66">
        <f>25.6*9/5+32</f>
        <v>78.08</v>
      </c>
      <c r="J45" s="66">
        <f>25*9/5+32</f>
        <v>77</v>
      </c>
      <c r="K45" s="66">
        <f>24*9/5+32</f>
        <v>75.2</v>
      </c>
      <c r="L45" s="66">
        <f aca="true" t="shared" si="3" ref="L45:Z47">24*9/5+32</f>
        <v>75.2</v>
      </c>
      <c r="M45" s="66">
        <f t="shared" si="3"/>
        <v>75.2</v>
      </c>
      <c r="N45" s="66">
        <f t="shared" si="3"/>
        <v>75.2</v>
      </c>
      <c r="O45" s="66">
        <f t="shared" si="3"/>
        <v>75.2</v>
      </c>
      <c r="P45" s="66">
        <f t="shared" si="3"/>
        <v>75.2</v>
      </c>
      <c r="Q45" s="66">
        <f t="shared" si="3"/>
        <v>75.2</v>
      </c>
      <c r="R45" s="66">
        <f t="shared" si="3"/>
        <v>75.2</v>
      </c>
      <c r="S45" s="66">
        <f t="shared" si="3"/>
        <v>75.2</v>
      </c>
      <c r="T45" s="66">
        <f t="shared" si="3"/>
        <v>75.2</v>
      </c>
      <c r="U45" s="66">
        <f t="shared" si="3"/>
        <v>75.2</v>
      </c>
      <c r="V45" s="66">
        <f t="shared" si="3"/>
        <v>75.2</v>
      </c>
      <c r="W45" s="66">
        <f t="shared" si="3"/>
        <v>75.2</v>
      </c>
      <c r="X45" s="66">
        <f t="shared" si="3"/>
        <v>75.2</v>
      </c>
      <c r="Y45" s="66">
        <f t="shared" si="3"/>
        <v>75.2</v>
      </c>
      <c r="Z45" s="66">
        <f t="shared" si="3"/>
        <v>75.2</v>
      </c>
      <c r="AA45" s="66">
        <f t="shared" si="2"/>
        <v>80.06</v>
      </c>
      <c r="AB45" s="67">
        <f t="shared" si="2"/>
        <v>80.06</v>
      </c>
    </row>
    <row r="46" spans="1:28" ht="10.5">
      <c r="A46" s="62"/>
      <c r="B46" s="63" t="s">
        <v>11</v>
      </c>
      <c r="C46" s="63"/>
      <c r="D46" s="63" t="s">
        <v>56</v>
      </c>
      <c r="E46" s="66">
        <f>26.7*9/5+32</f>
        <v>80.06</v>
      </c>
      <c r="F46" s="66">
        <f t="shared" si="2"/>
        <v>80.06</v>
      </c>
      <c r="G46" s="66">
        <f t="shared" si="2"/>
        <v>80.06</v>
      </c>
      <c r="H46" s="66">
        <f t="shared" si="2"/>
        <v>80.06</v>
      </c>
      <c r="I46" s="66">
        <f>25.7*9/5+32</f>
        <v>78.25999999999999</v>
      </c>
      <c r="J46" s="66">
        <f>25*9/5+32</f>
        <v>77</v>
      </c>
      <c r="K46" s="66">
        <f>24*9/5+32</f>
        <v>75.2</v>
      </c>
      <c r="L46" s="66">
        <f t="shared" si="3"/>
        <v>75.2</v>
      </c>
      <c r="M46" s="66">
        <f t="shared" si="3"/>
        <v>75.2</v>
      </c>
      <c r="N46" s="66">
        <f t="shared" si="3"/>
        <v>75.2</v>
      </c>
      <c r="O46" s="66">
        <f t="shared" si="3"/>
        <v>75.2</v>
      </c>
      <c r="P46" s="66">
        <f t="shared" si="3"/>
        <v>75.2</v>
      </c>
      <c r="Q46" s="66">
        <f t="shared" si="3"/>
        <v>75.2</v>
      </c>
      <c r="R46" s="66">
        <f t="shared" si="3"/>
        <v>75.2</v>
      </c>
      <c r="S46" s="66">
        <f t="shared" si="3"/>
        <v>75.2</v>
      </c>
      <c r="T46" s="66">
        <f t="shared" si="3"/>
        <v>75.2</v>
      </c>
      <c r="U46" s="66">
        <f t="shared" si="3"/>
        <v>75.2</v>
      </c>
      <c r="V46" s="66">
        <f t="shared" si="3"/>
        <v>75.2</v>
      </c>
      <c r="W46" s="66">
        <f t="shared" si="3"/>
        <v>75.2</v>
      </c>
      <c r="X46" s="66">
        <f t="shared" si="3"/>
        <v>75.2</v>
      </c>
      <c r="Y46" s="66">
        <f t="shared" si="3"/>
        <v>75.2</v>
      </c>
      <c r="Z46" s="66">
        <f t="shared" si="3"/>
        <v>75.2</v>
      </c>
      <c r="AA46" s="66">
        <f t="shared" si="2"/>
        <v>80.06</v>
      </c>
      <c r="AB46" s="67">
        <f t="shared" si="2"/>
        <v>80.06</v>
      </c>
    </row>
    <row r="47" spans="1:28" ht="10.5">
      <c r="A47" s="62"/>
      <c r="B47" s="63"/>
      <c r="C47" s="63"/>
      <c r="D47" s="63" t="s">
        <v>60</v>
      </c>
      <c r="E47" s="66">
        <f>26.7*9/5+32</f>
        <v>80.06</v>
      </c>
      <c r="F47" s="66">
        <f t="shared" si="2"/>
        <v>80.06</v>
      </c>
      <c r="G47" s="66">
        <f t="shared" si="2"/>
        <v>80.06</v>
      </c>
      <c r="H47" s="66">
        <f t="shared" si="2"/>
        <v>80.06</v>
      </c>
      <c r="I47" s="66">
        <f>25.6*9/5+32</f>
        <v>78.08</v>
      </c>
      <c r="J47" s="66">
        <f>25*9/5+32</f>
        <v>77</v>
      </c>
      <c r="K47" s="66">
        <f>24*9/5+32</f>
        <v>75.2</v>
      </c>
      <c r="L47" s="66">
        <f t="shared" si="3"/>
        <v>75.2</v>
      </c>
      <c r="M47" s="66">
        <f t="shared" si="3"/>
        <v>75.2</v>
      </c>
      <c r="N47" s="66">
        <f t="shared" si="3"/>
        <v>75.2</v>
      </c>
      <c r="O47" s="66">
        <f t="shared" si="3"/>
        <v>75.2</v>
      </c>
      <c r="P47" s="66">
        <f t="shared" si="3"/>
        <v>75.2</v>
      </c>
      <c r="Q47" s="66">
        <f t="shared" si="3"/>
        <v>75.2</v>
      </c>
      <c r="R47" s="66">
        <f t="shared" si="3"/>
        <v>75.2</v>
      </c>
      <c r="S47" s="66">
        <f t="shared" si="3"/>
        <v>75.2</v>
      </c>
      <c r="T47" s="66">
        <f t="shared" si="3"/>
        <v>75.2</v>
      </c>
      <c r="U47" s="66">
        <f t="shared" si="3"/>
        <v>75.2</v>
      </c>
      <c r="V47" s="66">
        <f t="shared" si="3"/>
        <v>75.2</v>
      </c>
      <c r="W47" s="66">
        <f t="shared" si="3"/>
        <v>75.2</v>
      </c>
      <c r="X47" s="66">
        <f t="shared" si="3"/>
        <v>75.2</v>
      </c>
      <c r="Y47" s="66">
        <f t="shared" si="3"/>
        <v>75.2</v>
      </c>
      <c r="Z47" s="66">
        <f t="shared" si="3"/>
        <v>75.2</v>
      </c>
      <c r="AA47" s="66">
        <f t="shared" si="2"/>
        <v>80.06</v>
      </c>
      <c r="AB47" s="67">
        <f t="shared" si="2"/>
        <v>80.06</v>
      </c>
    </row>
    <row r="48" spans="1:28" ht="10.5">
      <c r="A48" s="62"/>
      <c r="B48" s="63"/>
      <c r="C48" s="63"/>
      <c r="D48" s="63" t="s">
        <v>61</v>
      </c>
      <c r="E48" s="66">
        <f>26.7*9/5+32</f>
        <v>80.06</v>
      </c>
      <c r="F48" s="66">
        <f t="shared" si="2"/>
        <v>80.06</v>
      </c>
      <c r="G48" s="66">
        <f t="shared" si="2"/>
        <v>80.06</v>
      </c>
      <c r="H48" s="66">
        <f t="shared" si="2"/>
        <v>80.06</v>
      </c>
      <c r="I48" s="66">
        <f t="shared" si="2"/>
        <v>80.06</v>
      </c>
      <c r="J48" s="66">
        <f t="shared" si="2"/>
        <v>80.06</v>
      </c>
      <c r="K48" s="66">
        <f t="shared" si="2"/>
        <v>80.06</v>
      </c>
      <c r="L48" s="66">
        <f t="shared" si="2"/>
        <v>80.06</v>
      </c>
      <c r="M48" s="66">
        <f t="shared" si="2"/>
        <v>80.06</v>
      </c>
      <c r="N48" s="66">
        <f t="shared" si="2"/>
        <v>80.06</v>
      </c>
      <c r="O48" s="66">
        <f t="shared" si="2"/>
        <v>80.06</v>
      </c>
      <c r="P48" s="66">
        <f t="shared" si="2"/>
        <v>80.06</v>
      </c>
      <c r="Q48" s="66">
        <f t="shared" si="2"/>
        <v>80.06</v>
      </c>
      <c r="R48" s="66">
        <f t="shared" si="2"/>
        <v>80.06</v>
      </c>
      <c r="S48" s="66">
        <f t="shared" si="2"/>
        <v>80.06</v>
      </c>
      <c r="T48" s="66">
        <f t="shared" si="2"/>
        <v>80.06</v>
      </c>
      <c r="U48" s="66">
        <f t="shared" si="2"/>
        <v>80.06</v>
      </c>
      <c r="V48" s="66">
        <f t="shared" si="2"/>
        <v>80.06</v>
      </c>
      <c r="W48" s="66">
        <f t="shared" si="2"/>
        <v>80.06</v>
      </c>
      <c r="X48" s="66">
        <f t="shared" si="2"/>
        <v>80.06</v>
      </c>
      <c r="Y48" s="66">
        <f t="shared" si="2"/>
        <v>80.06</v>
      </c>
      <c r="Z48" s="66">
        <f t="shared" si="2"/>
        <v>80.06</v>
      </c>
      <c r="AA48" s="66">
        <f t="shared" si="2"/>
        <v>80.06</v>
      </c>
      <c r="AB48" s="67">
        <f t="shared" si="2"/>
        <v>80.06</v>
      </c>
    </row>
    <row r="49" spans="1:28" ht="10.5">
      <c r="A49" s="62"/>
      <c r="B49" s="63"/>
      <c r="C49" s="63"/>
      <c r="D49" s="63" t="s">
        <v>51</v>
      </c>
      <c r="E49" s="66">
        <f>26.7*9/5+32</f>
        <v>80.06</v>
      </c>
      <c r="F49" s="66">
        <f t="shared" si="2"/>
        <v>80.06</v>
      </c>
      <c r="G49" s="66">
        <f t="shared" si="2"/>
        <v>80.06</v>
      </c>
      <c r="H49" s="66">
        <f t="shared" si="2"/>
        <v>80.06</v>
      </c>
      <c r="I49" s="66">
        <f t="shared" si="2"/>
        <v>80.06</v>
      </c>
      <c r="J49" s="66">
        <f t="shared" si="2"/>
        <v>80.06</v>
      </c>
      <c r="K49" s="66">
        <f t="shared" si="2"/>
        <v>80.06</v>
      </c>
      <c r="L49" s="66">
        <f t="shared" si="2"/>
        <v>80.06</v>
      </c>
      <c r="M49" s="66">
        <f t="shared" si="2"/>
        <v>80.06</v>
      </c>
      <c r="N49" s="66">
        <f t="shared" si="2"/>
        <v>80.06</v>
      </c>
      <c r="O49" s="66">
        <f t="shared" si="2"/>
        <v>80.06</v>
      </c>
      <c r="P49" s="66">
        <f t="shared" si="2"/>
        <v>80.06</v>
      </c>
      <c r="Q49" s="66">
        <f t="shared" si="2"/>
        <v>80.06</v>
      </c>
      <c r="R49" s="66">
        <f t="shared" si="2"/>
        <v>80.06</v>
      </c>
      <c r="S49" s="66">
        <f t="shared" si="2"/>
        <v>80.06</v>
      </c>
      <c r="T49" s="66">
        <f t="shared" si="2"/>
        <v>80.06</v>
      </c>
      <c r="U49" s="66">
        <f t="shared" si="2"/>
        <v>80.06</v>
      </c>
      <c r="V49" s="66">
        <f t="shared" si="2"/>
        <v>80.06</v>
      </c>
      <c r="W49" s="66">
        <f t="shared" si="2"/>
        <v>80.06</v>
      </c>
      <c r="X49" s="66">
        <f t="shared" si="2"/>
        <v>80.06</v>
      </c>
      <c r="Y49" s="66">
        <f t="shared" si="2"/>
        <v>80.06</v>
      </c>
      <c r="Z49" s="66">
        <f t="shared" si="2"/>
        <v>80.06</v>
      </c>
      <c r="AA49" s="66">
        <f t="shared" si="2"/>
        <v>80.06</v>
      </c>
      <c r="AB49" s="67">
        <f t="shared" si="2"/>
        <v>80.06</v>
      </c>
    </row>
    <row r="50" spans="1:28" ht="10.5">
      <c r="A50" s="62" t="s">
        <v>245</v>
      </c>
      <c r="B50" s="63" t="s">
        <v>59</v>
      </c>
      <c r="C50" s="63" t="s">
        <v>48</v>
      </c>
      <c r="D50" s="63" t="s">
        <v>55</v>
      </c>
      <c r="E50" s="66">
        <f>18*9/5+32</f>
        <v>64.4</v>
      </c>
      <c r="F50" s="66">
        <f aca="true" t="shared" si="4" ref="F50:U54">18*9/5+32</f>
        <v>64.4</v>
      </c>
      <c r="G50" s="66">
        <f t="shared" si="4"/>
        <v>64.4</v>
      </c>
      <c r="H50" s="66">
        <f t="shared" si="4"/>
        <v>64.4</v>
      </c>
      <c r="I50" s="66">
        <f t="shared" si="4"/>
        <v>64.4</v>
      </c>
      <c r="J50" s="66">
        <f t="shared" si="4"/>
        <v>64.4</v>
      </c>
      <c r="K50" s="66">
        <f t="shared" si="4"/>
        <v>64.4</v>
      </c>
      <c r="L50" s="66">
        <f t="shared" si="4"/>
        <v>64.4</v>
      </c>
      <c r="M50" s="66">
        <f t="shared" si="4"/>
        <v>64.4</v>
      </c>
      <c r="N50" s="66">
        <f t="shared" si="4"/>
        <v>64.4</v>
      </c>
      <c r="O50" s="66">
        <f t="shared" si="4"/>
        <v>64.4</v>
      </c>
      <c r="P50" s="66">
        <f t="shared" si="4"/>
        <v>64.4</v>
      </c>
      <c r="Q50" s="66">
        <f t="shared" si="4"/>
        <v>64.4</v>
      </c>
      <c r="R50" s="66">
        <f t="shared" si="4"/>
        <v>64.4</v>
      </c>
      <c r="S50" s="66">
        <f t="shared" si="4"/>
        <v>64.4</v>
      </c>
      <c r="T50" s="66">
        <f t="shared" si="4"/>
        <v>64.4</v>
      </c>
      <c r="U50" s="66">
        <f t="shared" si="4"/>
        <v>64.4</v>
      </c>
      <c r="V50" s="66">
        <f aca="true" t="shared" si="5" ref="V50:AB54">18*9/5+32</f>
        <v>64.4</v>
      </c>
      <c r="W50" s="66">
        <f t="shared" si="5"/>
        <v>64.4</v>
      </c>
      <c r="X50" s="66">
        <f t="shared" si="5"/>
        <v>64.4</v>
      </c>
      <c r="Y50" s="66">
        <f t="shared" si="5"/>
        <v>64.4</v>
      </c>
      <c r="Z50" s="66">
        <f t="shared" si="5"/>
        <v>64.4</v>
      </c>
      <c r="AA50" s="66">
        <f t="shared" si="5"/>
        <v>64.4</v>
      </c>
      <c r="AB50" s="67">
        <f t="shared" si="5"/>
        <v>64.4</v>
      </c>
    </row>
    <row r="51" spans="1:28" ht="10.5">
      <c r="A51" s="62"/>
      <c r="B51" s="63" t="s">
        <v>11</v>
      </c>
      <c r="C51" s="63"/>
      <c r="D51" s="63" t="s">
        <v>56</v>
      </c>
      <c r="E51" s="66">
        <f>18*9/5+32</f>
        <v>64.4</v>
      </c>
      <c r="F51" s="66">
        <f t="shared" si="4"/>
        <v>64.4</v>
      </c>
      <c r="G51" s="66">
        <f t="shared" si="4"/>
        <v>64.4</v>
      </c>
      <c r="H51" s="66">
        <f t="shared" si="4"/>
        <v>64.4</v>
      </c>
      <c r="I51" s="66">
        <f t="shared" si="4"/>
        <v>64.4</v>
      </c>
      <c r="J51" s="66">
        <f t="shared" si="4"/>
        <v>64.4</v>
      </c>
      <c r="K51" s="66">
        <f t="shared" si="4"/>
        <v>64.4</v>
      </c>
      <c r="L51" s="66">
        <f t="shared" si="4"/>
        <v>64.4</v>
      </c>
      <c r="M51" s="66">
        <f t="shared" si="4"/>
        <v>64.4</v>
      </c>
      <c r="N51" s="66">
        <f t="shared" si="4"/>
        <v>64.4</v>
      </c>
      <c r="O51" s="66">
        <f t="shared" si="4"/>
        <v>64.4</v>
      </c>
      <c r="P51" s="66">
        <f t="shared" si="4"/>
        <v>64.4</v>
      </c>
      <c r="Q51" s="66">
        <f t="shared" si="4"/>
        <v>64.4</v>
      </c>
      <c r="R51" s="66">
        <f t="shared" si="4"/>
        <v>64.4</v>
      </c>
      <c r="S51" s="66">
        <f t="shared" si="4"/>
        <v>64.4</v>
      </c>
      <c r="T51" s="66">
        <f t="shared" si="4"/>
        <v>64.4</v>
      </c>
      <c r="U51" s="66">
        <f t="shared" si="4"/>
        <v>64.4</v>
      </c>
      <c r="V51" s="66">
        <f t="shared" si="5"/>
        <v>64.4</v>
      </c>
      <c r="W51" s="66">
        <f t="shared" si="5"/>
        <v>64.4</v>
      </c>
      <c r="X51" s="66">
        <f t="shared" si="5"/>
        <v>64.4</v>
      </c>
      <c r="Y51" s="66">
        <f t="shared" si="5"/>
        <v>64.4</v>
      </c>
      <c r="Z51" s="66">
        <f t="shared" si="5"/>
        <v>64.4</v>
      </c>
      <c r="AA51" s="66">
        <f t="shared" si="5"/>
        <v>64.4</v>
      </c>
      <c r="AB51" s="67">
        <f t="shared" si="5"/>
        <v>64.4</v>
      </c>
    </row>
    <row r="52" spans="1:28" ht="10.5">
      <c r="A52" s="62"/>
      <c r="B52" s="63"/>
      <c r="C52" s="63"/>
      <c r="D52" s="63" t="s">
        <v>60</v>
      </c>
      <c r="E52" s="66">
        <f>18*9/5+32</f>
        <v>64.4</v>
      </c>
      <c r="F52" s="66">
        <f t="shared" si="4"/>
        <v>64.4</v>
      </c>
      <c r="G52" s="66">
        <f t="shared" si="4"/>
        <v>64.4</v>
      </c>
      <c r="H52" s="66">
        <f t="shared" si="4"/>
        <v>64.4</v>
      </c>
      <c r="I52" s="66">
        <f t="shared" si="4"/>
        <v>64.4</v>
      </c>
      <c r="J52" s="66">
        <f t="shared" si="4"/>
        <v>64.4</v>
      </c>
      <c r="K52" s="66">
        <f t="shared" si="4"/>
        <v>64.4</v>
      </c>
      <c r="L52" s="66">
        <f t="shared" si="4"/>
        <v>64.4</v>
      </c>
      <c r="M52" s="66">
        <f t="shared" si="4"/>
        <v>64.4</v>
      </c>
      <c r="N52" s="66">
        <f t="shared" si="4"/>
        <v>64.4</v>
      </c>
      <c r="O52" s="66">
        <f t="shared" si="4"/>
        <v>64.4</v>
      </c>
      <c r="P52" s="66">
        <f t="shared" si="4"/>
        <v>64.4</v>
      </c>
      <c r="Q52" s="66">
        <f t="shared" si="4"/>
        <v>64.4</v>
      </c>
      <c r="R52" s="66">
        <f t="shared" si="4"/>
        <v>64.4</v>
      </c>
      <c r="S52" s="66">
        <f t="shared" si="4"/>
        <v>64.4</v>
      </c>
      <c r="T52" s="66">
        <f t="shared" si="4"/>
        <v>64.4</v>
      </c>
      <c r="U52" s="66">
        <f t="shared" si="4"/>
        <v>64.4</v>
      </c>
      <c r="V52" s="66">
        <f t="shared" si="5"/>
        <v>64.4</v>
      </c>
      <c r="W52" s="66">
        <f t="shared" si="5"/>
        <v>64.4</v>
      </c>
      <c r="X52" s="66">
        <f t="shared" si="5"/>
        <v>64.4</v>
      </c>
      <c r="Y52" s="66">
        <f t="shared" si="5"/>
        <v>64.4</v>
      </c>
      <c r="Z52" s="66">
        <f t="shared" si="5"/>
        <v>64.4</v>
      </c>
      <c r="AA52" s="66">
        <f t="shared" si="5"/>
        <v>64.4</v>
      </c>
      <c r="AB52" s="67">
        <f t="shared" si="5"/>
        <v>64.4</v>
      </c>
    </row>
    <row r="53" spans="1:28" ht="10.5">
      <c r="A53" s="62"/>
      <c r="B53" s="63"/>
      <c r="C53" s="63"/>
      <c r="D53" s="63" t="s">
        <v>61</v>
      </c>
      <c r="E53" s="66">
        <f>18*9/5+32</f>
        <v>64.4</v>
      </c>
      <c r="F53" s="66">
        <f t="shared" si="4"/>
        <v>64.4</v>
      </c>
      <c r="G53" s="66">
        <f t="shared" si="4"/>
        <v>64.4</v>
      </c>
      <c r="H53" s="66">
        <f t="shared" si="4"/>
        <v>64.4</v>
      </c>
      <c r="I53" s="66">
        <f t="shared" si="4"/>
        <v>64.4</v>
      </c>
      <c r="J53" s="66">
        <f t="shared" si="4"/>
        <v>64.4</v>
      </c>
      <c r="K53" s="66">
        <f t="shared" si="4"/>
        <v>64.4</v>
      </c>
      <c r="L53" s="66">
        <f t="shared" si="4"/>
        <v>64.4</v>
      </c>
      <c r="M53" s="66">
        <f t="shared" si="4"/>
        <v>64.4</v>
      </c>
      <c r="N53" s="66">
        <f t="shared" si="4"/>
        <v>64.4</v>
      </c>
      <c r="O53" s="66">
        <f t="shared" si="4"/>
        <v>64.4</v>
      </c>
      <c r="P53" s="66">
        <f t="shared" si="4"/>
        <v>64.4</v>
      </c>
      <c r="Q53" s="66">
        <f t="shared" si="4"/>
        <v>64.4</v>
      </c>
      <c r="R53" s="66">
        <f t="shared" si="4"/>
        <v>64.4</v>
      </c>
      <c r="S53" s="66">
        <f t="shared" si="4"/>
        <v>64.4</v>
      </c>
      <c r="T53" s="66">
        <f t="shared" si="4"/>
        <v>64.4</v>
      </c>
      <c r="U53" s="66">
        <f t="shared" si="4"/>
        <v>64.4</v>
      </c>
      <c r="V53" s="66">
        <f t="shared" si="5"/>
        <v>64.4</v>
      </c>
      <c r="W53" s="66">
        <f t="shared" si="5"/>
        <v>64.4</v>
      </c>
      <c r="X53" s="66">
        <f t="shared" si="5"/>
        <v>64.4</v>
      </c>
      <c r="Y53" s="66">
        <f t="shared" si="5"/>
        <v>64.4</v>
      </c>
      <c r="Z53" s="66">
        <f t="shared" si="5"/>
        <v>64.4</v>
      </c>
      <c r="AA53" s="66">
        <f t="shared" si="5"/>
        <v>64.4</v>
      </c>
      <c r="AB53" s="67">
        <f t="shared" si="5"/>
        <v>64.4</v>
      </c>
    </row>
    <row r="54" spans="1:28" ht="10.5">
      <c r="A54" s="62"/>
      <c r="B54" s="63"/>
      <c r="C54" s="63"/>
      <c r="D54" s="63" t="s">
        <v>51</v>
      </c>
      <c r="E54" s="66">
        <f>18*9/5+32</f>
        <v>64.4</v>
      </c>
      <c r="F54" s="66">
        <f t="shared" si="4"/>
        <v>64.4</v>
      </c>
      <c r="G54" s="66">
        <f t="shared" si="4"/>
        <v>64.4</v>
      </c>
      <c r="H54" s="66">
        <f t="shared" si="4"/>
        <v>64.4</v>
      </c>
      <c r="I54" s="66">
        <f t="shared" si="4"/>
        <v>64.4</v>
      </c>
      <c r="J54" s="66">
        <f t="shared" si="4"/>
        <v>64.4</v>
      </c>
      <c r="K54" s="66">
        <f t="shared" si="4"/>
        <v>64.4</v>
      </c>
      <c r="L54" s="66">
        <f t="shared" si="4"/>
        <v>64.4</v>
      </c>
      <c r="M54" s="66">
        <f t="shared" si="4"/>
        <v>64.4</v>
      </c>
      <c r="N54" s="66">
        <f t="shared" si="4"/>
        <v>64.4</v>
      </c>
      <c r="O54" s="66">
        <f t="shared" si="4"/>
        <v>64.4</v>
      </c>
      <c r="P54" s="66">
        <f t="shared" si="4"/>
        <v>64.4</v>
      </c>
      <c r="Q54" s="66">
        <f t="shared" si="4"/>
        <v>64.4</v>
      </c>
      <c r="R54" s="66">
        <f t="shared" si="4"/>
        <v>64.4</v>
      </c>
      <c r="S54" s="66">
        <f t="shared" si="4"/>
        <v>64.4</v>
      </c>
      <c r="T54" s="66">
        <f t="shared" si="4"/>
        <v>64.4</v>
      </c>
      <c r="U54" s="66">
        <f t="shared" si="4"/>
        <v>64.4</v>
      </c>
      <c r="V54" s="66">
        <f t="shared" si="5"/>
        <v>64.4</v>
      </c>
      <c r="W54" s="66">
        <f t="shared" si="5"/>
        <v>64.4</v>
      </c>
      <c r="X54" s="66">
        <f t="shared" si="5"/>
        <v>64.4</v>
      </c>
      <c r="Y54" s="66">
        <f t="shared" si="5"/>
        <v>64.4</v>
      </c>
      <c r="Z54" s="66">
        <f t="shared" si="5"/>
        <v>64.4</v>
      </c>
      <c r="AA54" s="66">
        <f t="shared" si="5"/>
        <v>64.4</v>
      </c>
      <c r="AB54" s="67">
        <f t="shared" si="5"/>
        <v>64.4</v>
      </c>
    </row>
    <row r="55" spans="1:28" ht="10.5">
      <c r="A55" s="62" t="s">
        <v>246</v>
      </c>
      <c r="B55" s="63" t="s">
        <v>59</v>
      </c>
      <c r="C55" s="63" t="s">
        <v>48</v>
      </c>
      <c r="D55" s="63" t="s">
        <v>55</v>
      </c>
      <c r="E55" s="66">
        <f>27*9/5+32</f>
        <v>80.6</v>
      </c>
      <c r="F55" s="66">
        <f aca="true" t="shared" si="6" ref="F55:U59">27*9/5+32</f>
        <v>80.6</v>
      </c>
      <c r="G55" s="66">
        <f t="shared" si="6"/>
        <v>80.6</v>
      </c>
      <c r="H55" s="66">
        <f t="shared" si="6"/>
        <v>80.6</v>
      </c>
      <c r="I55" s="66">
        <f t="shared" si="6"/>
        <v>80.6</v>
      </c>
      <c r="J55" s="66">
        <f t="shared" si="6"/>
        <v>80.6</v>
      </c>
      <c r="K55" s="66">
        <f t="shared" si="6"/>
        <v>80.6</v>
      </c>
      <c r="L55" s="66">
        <f t="shared" si="6"/>
        <v>80.6</v>
      </c>
      <c r="M55" s="66">
        <f t="shared" si="6"/>
        <v>80.6</v>
      </c>
      <c r="N55" s="66">
        <f t="shared" si="6"/>
        <v>80.6</v>
      </c>
      <c r="O55" s="66">
        <f t="shared" si="6"/>
        <v>80.6</v>
      </c>
      <c r="P55" s="66">
        <f t="shared" si="6"/>
        <v>80.6</v>
      </c>
      <c r="Q55" s="66">
        <f t="shared" si="6"/>
        <v>80.6</v>
      </c>
      <c r="R55" s="66">
        <f t="shared" si="6"/>
        <v>80.6</v>
      </c>
      <c r="S55" s="66">
        <f t="shared" si="6"/>
        <v>80.6</v>
      </c>
      <c r="T55" s="66">
        <f t="shared" si="6"/>
        <v>80.6</v>
      </c>
      <c r="U55" s="66">
        <f t="shared" si="6"/>
        <v>80.6</v>
      </c>
      <c r="V55" s="66">
        <f aca="true" t="shared" si="7" ref="V55:AB59">27*9/5+32</f>
        <v>80.6</v>
      </c>
      <c r="W55" s="66">
        <f t="shared" si="7"/>
        <v>80.6</v>
      </c>
      <c r="X55" s="66">
        <f t="shared" si="7"/>
        <v>80.6</v>
      </c>
      <c r="Y55" s="66">
        <f t="shared" si="7"/>
        <v>80.6</v>
      </c>
      <c r="Z55" s="66">
        <f t="shared" si="7"/>
        <v>80.6</v>
      </c>
      <c r="AA55" s="66">
        <f t="shared" si="7"/>
        <v>80.6</v>
      </c>
      <c r="AB55" s="67">
        <f t="shared" si="7"/>
        <v>80.6</v>
      </c>
    </row>
    <row r="56" spans="1:28" ht="10.5">
      <c r="A56" s="62"/>
      <c r="B56" s="63" t="s">
        <v>11</v>
      </c>
      <c r="C56" s="63"/>
      <c r="D56" s="63" t="s">
        <v>56</v>
      </c>
      <c r="E56" s="66">
        <f>27*9/5+32</f>
        <v>80.6</v>
      </c>
      <c r="F56" s="66">
        <f t="shared" si="6"/>
        <v>80.6</v>
      </c>
      <c r="G56" s="66">
        <f t="shared" si="6"/>
        <v>80.6</v>
      </c>
      <c r="H56" s="66">
        <f t="shared" si="6"/>
        <v>80.6</v>
      </c>
      <c r="I56" s="66">
        <f t="shared" si="6"/>
        <v>80.6</v>
      </c>
      <c r="J56" s="66">
        <f t="shared" si="6"/>
        <v>80.6</v>
      </c>
      <c r="K56" s="66">
        <f t="shared" si="6"/>
        <v>80.6</v>
      </c>
      <c r="L56" s="66">
        <f t="shared" si="6"/>
        <v>80.6</v>
      </c>
      <c r="M56" s="66">
        <f t="shared" si="6"/>
        <v>80.6</v>
      </c>
      <c r="N56" s="66">
        <f t="shared" si="6"/>
        <v>80.6</v>
      </c>
      <c r="O56" s="66">
        <f t="shared" si="6"/>
        <v>80.6</v>
      </c>
      <c r="P56" s="66">
        <f t="shared" si="6"/>
        <v>80.6</v>
      </c>
      <c r="Q56" s="66">
        <f t="shared" si="6"/>
        <v>80.6</v>
      </c>
      <c r="R56" s="66">
        <f t="shared" si="6"/>
        <v>80.6</v>
      </c>
      <c r="S56" s="66">
        <f t="shared" si="6"/>
        <v>80.6</v>
      </c>
      <c r="T56" s="66">
        <f t="shared" si="6"/>
        <v>80.6</v>
      </c>
      <c r="U56" s="66">
        <f t="shared" si="6"/>
        <v>80.6</v>
      </c>
      <c r="V56" s="66">
        <f t="shared" si="7"/>
        <v>80.6</v>
      </c>
      <c r="W56" s="66">
        <f t="shared" si="7"/>
        <v>80.6</v>
      </c>
      <c r="X56" s="66">
        <f t="shared" si="7"/>
        <v>80.6</v>
      </c>
      <c r="Y56" s="66">
        <f t="shared" si="7"/>
        <v>80.6</v>
      </c>
      <c r="Z56" s="66">
        <f t="shared" si="7"/>
        <v>80.6</v>
      </c>
      <c r="AA56" s="66">
        <f t="shared" si="7"/>
        <v>80.6</v>
      </c>
      <c r="AB56" s="67">
        <f t="shared" si="7"/>
        <v>80.6</v>
      </c>
    </row>
    <row r="57" spans="1:28" ht="10.5">
      <c r="A57" s="62"/>
      <c r="B57" s="63"/>
      <c r="C57" s="63"/>
      <c r="D57" s="63" t="s">
        <v>60</v>
      </c>
      <c r="E57" s="66">
        <f>27*9/5+32</f>
        <v>80.6</v>
      </c>
      <c r="F57" s="66">
        <f t="shared" si="6"/>
        <v>80.6</v>
      </c>
      <c r="G57" s="66">
        <f t="shared" si="6"/>
        <v>80.6</v>
      </c>
      <c r="H57" s="66">
        <f t="shared" si="6"/>
        <v>80.6</v>
      </c>
      <c r="I57" s="66">
        <f t="shared" si="6"/>
        <v>80.6</v>
      </c>
      <c r="J57" s="66">
        <f t="shared" si="6"/>
        <v>80.6</v>
      </c>
      <c r="K57" s="66">
        <f t="shared" si="6"/>
        <v>80.6</v>
      </c>
      <c r="L57" s="66">
        <f t="shared" si="6"/>
        <v>80.6</v>
      </c>
      <c r="M57" s="66">
        <f t="shared" si="6"/>
        <v>80.6</v>
      </c>
      <c r="N57" s="66">
        <f t="shared" si="6"/>
        <v>80.6</v>
      </c>
      <c r="O57" s="66">
        <f t="shared" si="6"/>
        <v>80.6</v>
      </c>
      <c r="P57" s="66">
        <f t="shared" si="6"/>
        <v>80.6</v>
      </c>
      <c r="Q57" s="66">
        <f t="shared" si="6"/>
        <v>80.6</v>
      </c>
      <c r="R57" s="66">
        <f t="shared" si="6"/>
        <v>80.6</v>
      </c>
      <c r="S57" s="66">
        <f t="shared" si="6"/>
        <v>80.6</v>
      </c>
      <c r="T57" s="66">
        <f t="shared" si="6"/>
        <v>80.6</v>
      </c>
      <c r="U57" s="66">
        <f t="shared" si="6"/>
        <v>80.6</v>
      </c>
      <c r="V57" s="66">
        <f t="shared" si="7"/>
        <v>80.6</v>
      </c>
      <c r="W57" s="66">
        <f t="shared" si="7"/>
        <v>80.6</v>
      </c>
      <c r="X57" s="66">
        <f t="shared" si="7"/>
        <v>80.6</v>
      </c>
      <c r="Y57" s="66">
        <f t="shared" si="7"/>
        <v>80.6</v>
      </c>
      <c r="Z57" s="66">
        <f t="shared" si="7"/>
        <v>80.6</v>
      </c>
      <c r="AA57" s="66">
        <f t="shared" si="7"/>
        <v>80.6</v>
      </c>
      <c r="AB57" s="67">
        <f t="shared" si="7"/>
        <v>80.6</v>
      </c>
    </row>
    <row r="58" spans="1:28" ht="10.5">
      <c r="A58" s="62"/>
      <c r="B58" s="63"/>
      <c r="C58" s="63"/>
      <c r="D58" s="63" t="s">
        <v>61</v>
      </c>
      <c r="E58" s="66">
        <f>27*9/5+32</f>
        <v>80.6</v>
      </c>
      <c r="F58" s="66">
        <f t="shared" si="6"/>
        <v>80.6</v>
      </c>
      <c r="G58" s="66">
        <f t="shared" si="6"/>
        <v>80.6</v>
      </c>
      <c r="H58" s="66">
        <f t="shared" si="6"/>
        <v>80.6</v>
      </c>
      <c r="I58" s="66">
        <f t="shared" si="6"/>
        <v>80.6</v>
      </c>
      <c r="J58" s="66">
        <f t="shared" si="6"/>
        <v>80.6</v>
      </c>
      <c r="K58" s="66">
        <f t="shared" si="6"/>
        <v>80.6</v>
      </c>
      <c r="L58" s="66">
        <f t="shared" si="6"/>
        <v>80.6</v>
      </c>
      <c r="M58" s="66">
        <f t="shared" si="6"/>
        <v>80.6</v>
      </c>
      <c r="N58" s="66">
        <f t="shared" si="6"/>
        <v>80.6</v>
      </c>
      <c r="O58" s="66">
        <f t="shared" si="6"/>
        <v>80.6</v>
      </c>
      <c r="P58" s="66">
        <f t="shared" si="6"/>
        <v>80.6</v>
      </c>
      <c r="Q58" s="66">
        <f t="shared" si="6"/>
        <v>80.6</v>
      </c>
      <c r="R58" s="66">
        <f t="shared" si="6"/>
        <v>80.6</v>
      </c>
      <c r="S58" s="66">
        <f t="shared" si="6"/>
        <v>80.6</v>
      </c>
      <c r="T58" s="66">
        <f t="shared" si="6"/>
        <v>80.6</v>
      </c>
      <c r="U58" s="66">
        <f t="shared" si="6"/>
        <v>80.6</v>
      </c>
      <c r="V58" s="66">
        <f t="shared" si="7"/>
        <v>80.6</v>
      </c>
      <c r="W58" s="66">
        <f t="shared" si="7"/>
        <v>80.6</v>
      </c>
      <c r="X58" s="66">
        <f t="shared" si="7"/>
        <v>80.6</v>
      </c>
      <c r="Y58" s="66">
        <f t="shared" si="7"/>
        <v>80.6</v>
      </c>
      <c r="Z58" s="66">
        <f t="shared" si="7"/>
        <v>80.6</v>
      </c>
      <c r="AA58" s="66">
        <f t="shared" si="7"/>
        <v>80.6</v>
      </c>
      <c r="AB58" s="67">
        <f t="shared" si="7"/>
        <v>80.6</v>
      </c>
    </row>
    <row r="59" spans="1:28" ht="10.5">
      <c r="A59" s="62"/>
      <c r="B59" s="63"/>
      <c r="C59" s="63"/>
      <c r="D59" s="63" t="s">
        <v>51</v>
      </c>
      <c r="E59" s="66">
        <f>27*9/5+32</f>
        <v>80.6</v>
      </c>
      <c r="F59" s="66">
        <f t="shared" si="6"/>
        <v>80.6</v>
      </c>
      <c r="G59" s="66">
        <f t="shared" si="6"/>
        <v>80.6</v>
      </c>
      <c r="H59" s="66">
        <f t="shared" si="6"/>
        <v>80.6</v>
      </c>
      <c r="I59" s="66">
        <f t="shared" si="6"/>
        <v>80.6</v>
      </c>
      <c r="J59" s="66">
        <f t="shared" si="6"/>
        <v>80.6</v>
      </c>
      <c r="K59" s="66">
        <f t="shared" si="6"/>
        <v>80.6</v>
      </c>
      <c r="L59" s="66">
        <f t="shared" si="6"/>
        <v>80.6</v>
      </c>
      <c r="M59" s="66">
        <f t="shared" si="6"/>
        <v>80.6</v>
      </c>
      <c r="N59" s="66">
        <f t="shared" si="6"/>
        <v>80.6</v>
      </c>
      <c r="O59" s="66">
        <f t="shared" si="6"/>
        <v>80.6</v>
      </c>
      <c r="P59" s="66">
        <f t="shared" si="6"/>
        <v>80.6</v>
      </c>
      <c r="Q59" s="66">
        <f t="shared" si="6"/>
        <v>80.6</v>
      </c>
      <c r="R59" s="66">
        <f t="shared" si="6"/>
        <v>80.6</v>
      </c>
      <c r="S59" s="66">
        <f t="shared" si="6"/>
        <v>80.6</v>
      </c>
      <c r="T59" s="66">
        <f t="shared" si="6"/>
        <v>80.6</v>
      </c>
      <c r="U59" s="66">
        <f t="shared" si="6"/>
        <v>80.6</v>
      </c>
      <c r="V59" s="66">
        <f t="shared" si="7"/>
        <v>80.6</v>
      </c>
      <c r="W59" s="66">
        <f t="shared" si="7"/>
        <v>80.6</v>
      </c>
      <c r="X59" s="66">
        <f t="shared" si="7"/>
        <v>80.6</v>
      </c>
      <c r="Y59" s="66">
        <f t="shared" si="7"/>
        <v>80.6</v>
      </c>
      <c r="Z59" s="66">
        <f t="shared" si="7"/>
        <v>80.6</v>
      </c>
      <c r="AA59" s="66">
        <f t="shared" si="7"/>
        <v>80.6</v>
      </c>
      <c r="AB59" s="67">
        <f t="shared" si="7"/>
        <v>80.6</v>
      </c>
    </row>
    <row r="60" spans="1:28" ht="20.25">
      <c r="A60" s="62" t="s">
        <v>161</v>
      </c>
      <c r="B60" s="68" t="s">
        <v>174</v>
      </c>
      <c r="C60" s="63" t="s">
        <v>48</v>
      </c>
      <c r="D60" s="63" t="s">
        <v>53</v>
      </c>
      <c r="E60" s="66">
        <v>55.040000000000006</v>
      </c>
      <c r="F60" s="66">
        <v>55.040000000000006</v>
      </c>
      <c r="G60" s="66">
        <v>55.040000000000006</v>
      </c>
      <c r="H60" s="66">
        <v>55.040000000000006</v>
      </c>
      <c r="I60" s="66">
        <v>55.040000000000006</v>
      </c>
      <c r="J60" s="66">
        <v>55.040000000000006</v>
      </c>
      <c r="K60" s="66">
        <v>55.040000000000006</v>
      </c>
      <c r="L60" s="66">
        <v>55.040000000000006</v>
      </c>
      <c r="M60" s="66">
        <v>55.040000000000006</v>
      </c>
      <c r="N60" s="66">
        <v>55.040000000000006</v>
      </c>
      <c r="O60" s="66">
        <v>55.040000000000006</v>
      </c>
      <c r="P60" s="66">
        <v>55.040000000000006</v>
      </c>
      <c r="Q60" s="66">
        <v>55.040000000000006</v>
      </c>
      <c r="R60" s="66">
        <v>55.040000000000006</v>
      </c>
      <c r="S60" s="66">
        <v>55.040000000000006</v>
      </c>
      <c r="T60" s="66">
        <v>55.040000000000006</v>
      </c>
      <c r="U60" s="66">
        <v>55.040000000000006</v>
      </c>
      <c r="V60" s="66">
        <v>55.040000000000006</v>
      </c>
      <c r="W60" s="66">
        <v>55.040000000000006</v>
      </c>
      <c r="X60" s="66">
        <v>55.040000000000006</v>
      </c>
      <c r="Y60" s="66">
        <v>55.040000000000006</v>
      </c>
      <c r="Z60" s="66">
        <v>55.040000000000006</v>
      </c>
      <c r="AA60" s="66">
        <v>55.040000000000006</v>
      </c>
      <c r="AB60" s="67">
        <v>55.040000000000006</v>
      </c>
    </row>
    <row r="61" spans="1:28" ht="20.25">
      <c r="A61" s="46" t="s">
        <v>160</v>
      </c>
      <c r="B61" s="52" t="s">
        <v>174</v>
      </c>
      <c r="C61" s="47" t="s">
        <v>48</v>
      </c>
      <c r="D61" s="47" t="s">
        <v>53</v>
      </c>
      <c r="E61" s="53">
        <v>55.040000000000006</v>
      </c>
      <c r="F61" s="53">
        <v>55.040000000000006</v>
      </c>
      <c r="G61" s="53">
        <v>55.040000000000006</v>
      </c>
      <c r="H61" s="53">
        <v>55.040000000000006</v>
      </c>
      <c r="I61" s="53">
        <v>55.040000000000006</v>
      </c>
      <c r="J61" s="53">
        <v>55.040000000000006</v>
      </c>
      <c r="K61" s="53">
        <v>55.040000000000006</v>
      </c>
      <c r="L61" s="53">
        <v>55.040000000000006</v>
      </c>
      <c r="M61" s="53">
        <v>55.040000000000006</v>
      </c>
      <c r="N61" s="53">
        <v>55.040000000000006</v>
      </c>
      <c r="O61" s="53">
        <v>55.040000000000006</v>
      </c>
      <c r="P61" s="53">
        <v>55.040000000000006</v>
      </c>
      <c r="Q61" s="53">
        <v>55.040000000000006</v>
      </c>
      <c r="R61" s="53">
        <v>55.040000000000006</v>
      </c>
      <c r="S61" s="53">
        <v>55.040000000000006</v>
      </c>
      <c r="T61" s="53">
        <v>55.040000000000006</v>
      </c>
      <c r="U61" s="53">
        <v>55.040000000000006</v>
      </c>
      <c r="V61" s="53">
        <v>55.040000000000006</v>
      </c>
      <c r="W61" s="53">
        <v>55.040000000000006</v>
      </c>
      <c r="X61" s="53">
        <v>55.040000000000006</v>
      </c>
      <c r="Y61" s="53">
        <v>55.040000000000006</v>
      </c>
      <c r="Z61" s="53">
        <v>55.040000000000006</v>
      </c>
      <c r="AA61" s="53">
        <v>55.040000000000006</v>
      </c>
      <c r="AB61" s="54">
        <v>55.040000000000006</v>
      </c>
    </row>
    <row r="62" spans="1:28" ht="20.25">
      <c r="A62" s="46" t="s">
        <v>63</v>
      </c>
      <c r="B62" s="52" t="s">
        <v>174</v>
      </c>
      <c r="C62" s="47" t="s">
        <v>48</v>
      </c>
      <c r="D62" s="47" t="s">
        <v>53</v>
      </c>
      <c r="E62" s="53">
        <v>44.06</v>
      </c>
      <c r="F62" s="53">
        <v>44.06</v>
      </c>
      <c r="G62" s="53">
        <v>44.06</v>
      </c>
      <c r="H62" s="53">
        <v>44.06</v>
      </c>
      <c r="I62" s="53">
        <v>44.06</v>
      </c>
      <c r="J62" s="53">
        <v>44.06</v>
      </c>
      <c r="K62" s="53">
        <v>44.06</v>
      </c>
      <c r="L62" s="53">
        <v>44.06</v>
      </c>
      <c r="M62" s="53">
        <v>44.06</v>
      </c>
      <c r="N62" s="53">
        <v>44.06</v>
      </c>
      <c r="O62" s="53">
        <v>44.06</v>
      </c>
      <c r="P62" s="53">
        <v>44.06</v>
      </c>
      <c r="Q62" s="53">
        <v>44.06</v>
      </c>
      <c r="R62" s="53">
        <v>44.06</v>
      </c>
      <c r="S62" s="53">
        <v>44.06</v>
      </c>
      <c r="T62" s="53">
        <v>44.06</v>
      </c>
      <c r="U62" s="53">
        <v>44.06</v>
      </c>
      <c r="V62" s="53">
        <v>44.06</v>
      </c>
      <c r="W62" s="53">
        <v>44.06</v>
      </c>
      <c r="X62" s="53">
        <v>44.06</v>
      </c>
      <c r="Y62" s="53">
        <v>44.06</v>
      </c>
      <c r="Z62" s="53">
        <v>44.06</v>
      </c>
      <c r="AA62" s="53">
        <v>44.06</v>
      </c>
      <c r="AB62" s="54">
        <v>44.06</v>
      </c>
    </row>
    <row r="63" spans="1:28" ht="20.25">
      <c r="A63" s="46" t="s">
        <v>64</v>
      </c>
      <c r="B63" s="52" t="s">
        <v>174</v>
      </c>
      <c r="C63" s="47" t="s">
        <v>48</v>
      </c>
      <c r="D63" s="47" t="s">
        <v>53</v>
      </c>
      <c r="E63" s="50">
        <v>179.6</v>
      </c>
      <c r="F63" s="50">
        <v>179.6</v>
      </c>
      <c r="G63" s="50">
        <v>179.6</v>
      </c>
      <c r="H63" s="50">
        <v>179.6</v>
      </c>
      <c r="I63" s="50">
        <v>179.6</v>
      </c>
      <c r="J63" s="50">
        <v>179.6</v>
      </c>
      <c r="K63" s="50">
        <v>179.6</v>
      </c>
      <c r="L63" s="50">
        <v>179.6</v>
      </c>
      <c r="M63" s="50">
        <v>179.6</v>
      </c>
      <c r="N63" s="50">
        <v>179.6</v>
      </c>
      <c r="O63" s="50">
        <v>179.6</v>
      </c>
      <c r="P63" s="50">
        <v>179.6</v>
      </c>
      <c r="Q63" s="50">
        <v>179.6</v>
      </c>
      <c r="R63" s="50">
        <v>179.6</v>
      </c>
      <c r="S63" s="50">
        <v>179.6</v>
      </c>
      <c r="T63" s="50">
        <v>179.6</v>
      </c>
      <c r="U63" s="50">
        <v>179.6</v>
      </c>
      <c r="V63" s="50">
        <v>179.6</v>
      </c>
      <c r="W63" s="50">
        <v>179.6</v>
      </c>
      <c r="X63" s="50">
        <v>179.6</v>
      </c>
      <c r="Y63" s="50">
        <v>179.6</v>
      </c>
      <c r="Z63" s="50">
        <v>179.6</v>
      </c>
      <c r="AA63" s="50">
        <v>179.6</v>
      </c>
      <c r="AB63" s="51">
        <v>179.6</v>
      </c>
    </row>
    <row r="64" spans="1:28" ht="10.5">
      <c r="A64" s="46" t="s">
        <v>163</v>
      </c>
      <c r="B64" s="47" t="s">
        <v>58</v>
      </c>
      <c r="C64" s="47" t="s">
        <v>48</v>
      </c>
      <c r="D64" s="47" t="s">
        <v>49</v>
      </c>
      <c r="E64" s="50">
        <v>1</v>
      </c>
      <c r="F64" s="50">
        <v>1</v>
      </c>
      <c r="G64" s="50">
        <v>1</v>
      </c>
      <c r="H64" s="50">
        <v>1</v>
      </c>
      <c r="I64" s="50">
        <v>1</v>
      </c>
      <c r="J64" s="50">
        <v>1</v>
      </c>
      <c r="K64" s="50">
        <v>1</v>
      </c>
      <c r="L64" s="50">
        <v>1</v>
      </c>
      <c r="M64" s="50">
        <v>1</v>
      </c>
      <c r="N64" s="50">
        <v>1</v>
      </c>
      <c r="O64" s="50">
        <v>1</v>
      </c>
      <c r="P64" s="50">
        <v>1</v>
      </c>
      <c r="Q64" s="50">
        <v>1</v>
      </c>
      <c r="R64" s="50">
        <v>1</v>
      </c>
      <c r="S64" s="50">
        <v>1</v>
      </c>
      <c r="T64" s="50">
        <v>1</v>
      </c>
      <c r="U64" s="50">
        <v>1</v>
      </c>
      <c r="V64" s="50">
        <v>1</v>
      </c>
      <c r="W64" s="50">
        <v>1</v>
      </c>
      <c r="X64" s="50">
        <v>1</v>
      </c>
      <c r="Y64" s="50">
        <v>1</v>
      </c>
      <c r="Z64" s="50">
        <v>1</v>
      </c>
      <c r="AA64" s="50">
        <v>1</v>
      </c>
      <c r="AB64" s="51">
        <v>1</v>
      </c>
    </row>
    <row r="65" spans="1:28" ht="10.5">
      <c r="A65" s="46" t="s">
        <v>164</v>
      </c>
      <c r="B65" s="47"/>
      <c r="C65" s="47"/>
      <c r="D65" s="47" t="s">
        <v>50</v>
      </c>
      <c r="E65" s="50">
        <v>1</v>
      </c>
      <c r="F65" s="50">
        <v>1</v>
      </c>
      <c r="G65" s="50">
        <v>1</v>
      </c>
      <c r="H65" s="50">
        <v>1</v>
      </c>
      <c r="I65" s="50">
        <v>1</v>
      </c>
      <c r="J65" s="50">
        <v>1</v>
      </c>
      <c r="K65" s="50">
        <v>1</v>
      </c>
      <c r="L65" s="50">
        <v>1</v>
      </c>
      <c r="M65" s="50">
        <v>1</v>
      </c>
      <c r="N65" s="50">
        <v>1</v>
      </c>
      <c r="O65" s="50">
        <v>1</v>
      </c>
      <c r="P65" s="50">
        <v>1</v>
      </c>
      <c r="Q65" s="50">
        <v>1</v>
      </c>
      <c r="R65" s="50">
        <v>1</v>
      </c>
      <c r="S65" s="50">
        <v>1</v>
      </c>
      <c r="T65" s="50">
        <v>1</v>
      </c>
      <c r="U65" s="50">
        <v>1</v>
      </c>
      <c r="V65" s="50">
        <v>1</v>
      </c>
      <c r="W65" s="50">
        <v>1</v>
      </c>
      <c r="X65" s="50">
        <v>1</v>
      </c>
      <c r="Y65" s="50">
        <v>1</v>
      </c>
      <c r="Z65" s="50">
        <v>1</v>
      </c>
      <c r="AA65" s="50">
        <v>1</v>
      </c>
      <c r="AB65" s="51">
        <v>1</v>
      </c>
    </row>
    <row r="66" spans="1:28" ht="10.5">
      <c r="A66" s="46"/>
      <c r="B66" s="47"/>
      <c r="C66" s="47"/>
      <c r="D66" s="47" t="s">
        <v>51</v>
      </c>
      <c r="E66" s="50">
        <v>1</v>
      </c>
      <c r="F66" s="50">
        <v>1</v>
      </c>
      <c r="G66" s="50">
        <v>1</v>
      </c>
      <c r="H66" s="50">
        <v>1</v>
      </c>
      <c r="I66" s="50">
        <v>1</v>
      </c>
      <c r="J66" s="50">
        <v>1</v>
      </c>
      <c r="K66" s="50">
        <v>1</v>
      </c>
      <c r="L66" s="50">
        <v>1</v>
      </c>
      <c r="M66" s="50">
        <v>1</v>
      </c>
      <c r="N66" s="50">
        <v>1</v>
      </c>
      <c r="O66" s="50">
        <v>1</v>
      </c>
      <c r="P66" s="50">
        <v>1</v>
      </c>
      <c r="Q66" s="50">
        <v>1</v>
      </c>
      <c r="R66" s="50">
        <v>1</v>
      </c>
      <c r="S66" s="50">
        <v>1</v>
      </c>
      <c r="T66" s="50">
        <v>1</v>
      </c>
      <c r="U66" s="50">
        <v>1</v>
      </c>
      <c r="V66" s="50">
        <v>1</v>
      </c>
      <c r="W66" s="50">
        <v>1</v>
      </c>
      <c r="X66" s="50">
        <v>1</v>
      </c>
      <c r="Y66" s="50">
        <v>1</v>
      </c>
      <c r="Z66" s="50">
        <v>1</v>
      </c>
      <c r="AA66" s="50">
        <v>1</v>
      </c>
      <c r="AB66" s="51">
        <v>1</v>
      </c>
    </row>
    <row r="67" spans="1:28" ht="10.5">
      <c r="A67" s="46" t="s">
        <v>62</v>
      </c>
      <c r="B67" s="47" t="s">
        <v>58</v>
      </c>
      <c r="C67" s="47" t="s">
        <v>48</v>
      </c>
      <c r="D67" s="47" t="s">
        <v>49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1</v>
      </c>
      <c r="M67" s="50">
        <v>1</v>
      </c>
      <c r="N67" s="50">
        <v>1</v>
      </c>
      <c r="O67" s="50">
        <v>1</v>
      </c>
      <c r="P67" s="50">
        <v>1</v>
      </c>
      <c r="Q67" s="50">
        <v>1</v>
      </c>
      <c r="R67" s="50">
        <v>1</v>
      </c>
      <c r="S67" s="50">
        <v>1</v>
      </c>
      <c r="T67" s="50">
        <v>1</v>
      </c>
      <c r="U67" s="50">
        <v>1</v>
      </c>
      <c r="V67" s="50">
        <v>1</v>
      </c>
      <c r="W67" s="50">
        <v>1</v>
      </c>
      <c r="X67" s="50">
        <v>1</v>
      </c>
      <c r="Y67" s="50">
        <v>1</v>
      </c>
      <c r="Z67" s="50">
        <v>1</v>
      </c>
      <c r="AA67" s="50">
        <v>0</v>
      </c>
      <c r="AB67" s="51">
        <v>0</v>
      </c>
    </row>
    <row r="68" spans="1:28" ht="10.5">
      <c r="A68" s="46" t="s">
        <v>162</v>
      </c>
      <c r="B68" s="47"/>
      <c r="C68" s="47"/>
      <c r="D68" s="47" t="s">
        <v>50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1</v>
      </c>
      <c r="N68" s="50">
        <v>1</v>
      </c>
      <c r="O68" s="50">
        <v>1</v>
      </c>
      <c r="P68" s="50">
        <v>1</v>
      </c>
      <c r="Q68" s="50">
        <v>1</v>
      </c>
      <c r="R68" s="50">
        <v>1</v>
      </c>
      <c r="S68" s="50">
        <v>1</v>
      </c>
      <c r="T68" s="50">
        <v>1</v>
      </c>
      <c r="U68" s="50">
        <v>1</v>
      </c>
      <c r="V68" s="50">
        <v>1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1">
        <v>0</v>
      </c>
    </row>
    <row r="69" spans="1:28" ht="10.5">
      <c r="A69" s="55"/>
      <c r="B69" s="56"/>
      <c r="C69" s="56"/>
      <c r="D69" s="56" t="s">
        <v>51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</row>
    <row r="70" spans="1:28" ht="32.25" customHeight="1">
      <c r="A70" s="89" t="s">
        <v>287</v>
      </c>
      <c r="B70" s="90" t="s">
        <v>284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</row>
    <row r="71" spans="1:28" ht="10.5">
      <c r="A71" s="69"/>
      <c r="B71" s="69"/>
      <c r="C71" s="69"/>
      <c r="D71" s="69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ht="10.5">
      <c r="A72" s="69"/>
      <c r="B72" s="69"/>
      <c r="C72" s="69"/>
      <c r="D72" s="69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ht="10.5">
      <c r="A73" s="69"/>
      <c r="B73" s="69"/>
      <c r="C73" s="69"/>
      <c r="D73" s="69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</sheetData>
  <sheetProtection/>
  <mergeCells count="4">
    <mergeCell ref="A36:AB36"/>
    <mergeCell ref="A2:AB2"/>
    <mergeCell ref="A28:AB28"/>
    <mergeCell ref="A32:AB3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U1:U87"/>
  <sheetViews>
    <sheetView zoomScale="70" zoomScaleNormal="70" zoomScalePageLayoutView="0" workbookViewId="0" topLeftCell="A1">
      <selection activeCell="R71" sqref="R71"/>
    </sheetView>
  </sheetViews>
  <sheetFormatPr defaultColWidth="9.33203125" defaultRowHeight="10.5"/>
  <cols>
    <col min="42" max="42" width="9.33203125" style="41" customWidth="1"/>
  </cols>
  <sheetData>
    <row r="1" ht="10.5">
      <c r="U1" s="36"/>
    </row>
    <row r="2" ht="10.5">
      <c r="U2" s="36"/>
    </row>
    <row r="3" ht="10.5">
      <c r="U3" s="36"/>
    </row>
    <row r="4" ht="10.5">
      <c r="U4" s="36"/>
    </row>
    <row r="5" ht="10.5">
      <c r="U5" s="36"/>
    </row>
    <row r="6" ht="10.5">
      <c r="U6" s="36"/>
    </row>
    <row r="7" ht="10.5">
      <c r="U7" s="36"/>
    </row>
    <row r="8" ht="10.5">
      <c r="U8" s="36"/>
    </row>
    <row r="9" ht="10.5">
      <c r="U9" s="36"/>
    </row>
    <row r="10" ht="10.5">
      <c r="U10" s="36"/>
    </row>
    <row r="11" ht="10.5">
      <c r="U11" s="36"/>
    </row>
    <row r="12" ht="10.5">
      <c r="U12" s="36"/>
    </row>
    <row r="13" ht="10.5">
      <c r="U13" s="36"/>
    </row>
    <row r="14" ht="10.5">
      <c r="U14" s="36"/>
    </row>
    <row r="15" ht="10.5">
      <c r="U15" s="36"/>
    </row>
    <row r="16" ht="10.5">
      <c r="U16" s="36"/>
    </row>
    <row r="17" ht="10.5">
      <c r="U17" s="36"/>
    </row>
    <row r="18" ht="10.5">
      <c r="U18" s="36"/>
    </row>
    <row r="19" ht="10.5">
      <c r="U19" s="36"/>
    </row>
    <row r="20" ht="10.5">
      <c r="U20" s="36"/>
    </row>
    <row r="21" ht="10.5">
      <c r="U21" s="36"/>
    </row>
    <row r="22" ht="10.5">
      <c r="U22" s="36"/>
    </row>
    <row r="23" ht="10.5">
      <c r="U23" s="36"/>
    </row>
    <row r="24" ht="10.5">
      <c r="U24" s="36"/>
    </row>
    <row r="25" ht="10.5">
      <c r="U25" s="36"/>
    </row>
    <row r="26" ht="10.5">
      <c r="U26" s="36"/>
    </row>
    <row r="27" ht="10.5">
      <c r="U27" s="36"/>
    </row>
    <row r="28" ht="10.5">
      <c r="U28" s="36"/>
    </row>
    <row r="29" ht="10.5">
      <c r="U29" s="36"/>
    </row>
    <row r="30" ht="10.5">
      <c r="U30" s="36"/>
    </row>
    <row r="31" ht="10.5">
      <c r="U31" s="36"/>
    </row>
    <row r="32" ht="10.5">
      <c r="U32" s="36"/>
    </row>
    <row r="33" ht="10.5">
      <c r="U33" s="36"/>
    </row>
    <row r="34" ht="10.5">
      <c r="U34" s="36"/>
    </row>
    <row r="35" ht="10.5">
      <c r="U35" s="36"/>
    </row>
    <row r="36" ht="10.5">
      <c r="U36" s="36"/>
    </row>
    <row r="37" ht="10.5">
      <c r="U37" s="36"/>
    </row>
    <row r="38" ht="10.5">
      <c r="U38" s="36"/>
    </row>
    <row r="39" ht="10.5">
      <c r="U39" s="36"/>
    </row>
    <row r="40" ht="10.5">
      <c r="U40" s="36"/>
    </row>
    <row r="41" ht="10.5">
      <c r="U41" s="36"/>
    </row>
    <row r="42" ht="10.5">
      <c r="U42" s="36"/>
    </row>
    <row r="43" ht="10.5">
      <c r="U43" s="36"/>
    </row>
    <row r="44" ht="10.5">
      <c r="U44" s="36"/>
    </row>
    <row r="45" ht="10.5">
      <c r="U45" s="36"/>
    </row>
    <row r="46" ht="10.5">
      <c r="U46" s="36"/>
    </row>
    <row r="47" ht="10.5">
      <c r="U47" s="36"/>
    </row>
    <row r="48" ht="10.5">
      <c r="U48" s="36"/>
    </row>
    <row r="49" ht="10.5">
      <c r="U49" s="36"/>
    </row>
    <row r="50" ht="10.5">
      <c r="U50" s="36"/>
    </row>
    <row r="51" ht="10.5">
      <c r="U51" s="36"/>
    </row>
    <row r="52" ht="10.5">
      <c r="U52" s="36"/>
    </row>
    <row r="53" ht="10.5">
      <c r="U53" s="36"/>
    </row>
    <row r="54" ht="10.5">
      <c r="U54" s="36"/>
    </row>
    <row r="55" ht="10.5">
      <c r="U55" s="36"/>
    </row>
    <row r="56" ht="10.5">
      <c r="U56" s="36"/>
    </row>
    <row r="57" ht="10.5">
      <c r="U57" s="36"/>
    </row>
    <row r="58" ht="10.5">
      <c r="U58" s="36"/>
    </row>
    <row r="59" ht="10.5">
      <c r="U59" s="36"/>
    </row>
    <row r="60" ht="10.5">
      <c r="U60" s="36"/>
    </row>
    <row r="61" ht="10.5">
      <c r="U61" s="36"/>
    </row>
    <row r="62" ht="10.5">
      <c r="U62" s="36"/>
    </row>
    <row r="63" ht="10.5">
      <c r="U63" s="36"/>
    </row>
    <row r="64" ht="10.5">
      <c r="U64" s="36"/>
    </row>
    <row r="65" ht="10.5">
      <c r="U65" s="36"/>
    </row>
    <row r="66" ht="10.5">
      <c r="U66" s="36"/>
    </row>
    <row r="67" ht="10.5">
      <c r="U67" s="36"/>
    </row>
    <row r="68" ht="10.5">
      <c r="U68" s="36"/>
    </row>
    <row r="69" ht="10.5">
      <c r="U69" s="36"/>
    </row>
    <row r="70" ht="10.5">
      <c r="U70" s="36"/>
    </row>
    <row r="71" ht="10.5">
      <c r="U71" s="36"/>
    </row>
    <row r="72" ht="10.5">
      <c r="U72" s="36"/>
    </row>
    <row r="73" ht="10.5">
      <c r="U73" s="36"/>
    </row>
    <row r="74" ht="10.5">
      <c r="U74" s="36"/>
    </row>
    <row r="75" ht="10.5">
      <c r="U75" s="36"/>
    </row>
    <row r="76" ht="10.5">
      <c r="U76" s="36"/>
    </row>
    <row r="77" ht="10.5">
      <c r="U77" s="36"/>
    </row>
    <row r="78" ht="10.5">
      <c r="U78" s="36"/>
    </row>
    <row r="79" ht="10.5">
      <c r="U79" s="36"/>
    </row>
    <row r="80" ht="10.5">
      <c r="U80" s="36"/>
    </row>
    <row r="81" ht="10.5">
      <c r="U81" s="36"/>
    </row>
    <row r="82" ht="10.5">
      <c r="U82" s="36"/>
    </row>
    <row r="83" ht="10.5">
      <c r="U83" s="36"/>
    </row>
    <row r="84" ht="10.5">
      <c r="U84" s="36"/>
    </row>
    <row r="85" ht="10.5">
      <c r="U85" s="36"/>
    </row>
    <row r="86" ht="10.5">
      <c r="U86" s="36"/>
    </row>
    <row r="87" ht="10.5">
      <c r="U87" s="3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Xie, Yulong</dc:creator>
  <cp:keywords/>
  <dc:description/>
  <cp:lastModifiedBy>Jian Zhang</cp:lastModifiedBy>
  <cp:lastPrinted>2011-02-24T17:53:16Z</cp:lastPrinted>
  <dcterms:created xsi:type="dcterms:W3CDTF">2008-01-14T18:21:26Z</dcterms:created>
  <dcterms:modified xsi:type="dcterms:W3CDTF">2018-10-19T02:19:09Z</dcterms:modified>
  <cp:category/>
  <cp:version/>
  <cp:contentType/>
  <cp:contentStatus/>
</cp:coreProperties>
</file>